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pierrelouissmith/Library/Mobile Documents/com~apple~CloudDocs/_MilDansiCloud/2025/Abeille_2025/RM-2025/rm_previsions_participation_a_chaud_2025/"/>
    </mc:Choice>
  </mc:AlternateContent>
  <xr:revisionPtr revIDLastSave="0" documentId="13_ncr:1_{B0FED311-C97A-3E49-851A-5CCDEAED3340}" xr6:coauthVersionLast="36" xr6:coauthVersionMax="36" xr10:uidLastSave="{00000000-0000-0000-0000-000000000000}"/>
  <bookViews>
    <workbookView xWindow="80" yWindow="560" windowWidth="25440" windowHeight="14940" xr2:uid="{023148D3-6FE7-5D41-BCC6-952C46790053}"/>
  </bookViews>
  <sheets>
    <sheet name="Donnees 2025" sheetId="4" r:id="rId1"/>
    <sheet name="Mode d'emploi" sheetId="2" r:id="rId2"/>
    <sheet name="Donnees 2023" sheetId="3" r:id="rId3"/>
  </sheets>
  <calcPr calcId="181029" concurrentCalc="0"/>
  <customWorkbookViews>
    <customWorkbookView name="Reel" guid="{CCA01CD8-F787-FF49-9983-E49F37765890}" maximized="1" xWindow="4" yWindow="23" windowWidth="1272" windowHeight="750" activeSheetId="1" showComments="commIndAndComment"/>
    <customWorkbookView name="Initial" guid="{EC5D33BB-131E-A444-9CC3-F6BF23471D06}" maximized="1" xWindow="4" yWindow="23" windowWidth="1272" windowHeight="750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4" l="1"/>
  <c r="A42" i="4"/>
  <c r="I6" i="4"/>
  <c r="H6" i="4"/>
  <c r="I8" i="4"/>
  <c r="G9" i="4"/>
  <c r="H9" i="4"/>
  <c r="I5" i="4"/>
  <c r="I9" i="4"/>
  <c r="K6" i="4"/>
  <c r="L8" i="4"/>
  <c r="L6" i="4"/>
  <c r="J9" i="4"/>
  <c r="K9" i="4"/>
  <c r="L5" i="4"/>
  <c r="L9" i="4"/>
  <c r="N6" i="4"/>
  <c r="O8" i="4"/>
  <c r="O6" i="4"/>
  <c r="M9" i="4"/>
  <c r="N9" i="4"/>
  <c r="O5" i="4"/>
  <c r="O9" i="4"/>
  <c r="P9" i="4"/>
  <c r="G10" i="4"/>
  <c r="H10" i="4"/>
  <c r="I10" i="4"/>
  <c r="J10" i="4"/>
  <c r="K10" i="4"/>
  <c r="L10" i="4"/>
  <c r="M10" i="4"/>
  <c r="N10" i="4"/>
  <c r="O10" i="4"/>
  <c r="P10" i="4"/>
  <c r="G11" i="4"/>
  <c r="H11" i="4"/>
  <c r="I11" i="4"/>
  <c r="J11" i="4"/>
  <c r="K11" i="4"/>
  <c r="L11" i="4"/>
  <c r="M11" i="4"/>
  <c r="N11" i="4"/>
  <c r="O11" i="4"/>
  <c r="P11" i="4"/>
  <c r="G12" i="4"/>
  <c r="H12" i="4"/>
  <c r="I12" i="4"/>
  <c r="J12" i="4"/>
  <c r="K12" i="4"/>
  <c r="L12" i="4"/>
  <c r="M12" i="4"/>
  <c r="N12" i="4"/>
  <c r="O12" i="4"/>
  <c r="P12" i="4"/>
  <c r="G13" i="4"/>
  <c r="H13" i="4"/>
  <c r="I13" i="4"/>
  <c r="J13" i="4"/>
  <c r="K13" i="4"/>
  <c r="L13" i="4"/>
  <c r="M13" i="4"/>
  <c r="N13" i="4"/>
  <c r="O13" i="4"/>
  <c r="P13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G21" i="4"/>
  <c r="H21" i="4"/>
  <c r="I21" i="4"/>
  <c r="J21" i="4"/>
  <c r="K21" i="4"/>
  <c r="L21" i="4"/>
  <c r="M21" i="4"/>
  <c r="N21" i="4"/>
  <c r="O21" i="4"/>
  <c r="P21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G29" i="4"/>
  <c r="H29" i="4"/>
  <c r="I29" i="4"/>
  <c r="J29" i="4"/>
  <c r="K29" i="4"/>
  <c r="L29" i="4"/>
  <c r="M29" i="4"/>
  <c r="N29" i="4"/>
  <c r="O29" i="4"/>
  <c r="P29" i="4"/>
  <c r="G30" i="4"/>
  <c r="H30" i="4"/>
  <c r="I30" i="4"/>
  <c r="J30" i="4"/>
  <c r="K30" i="4"/>
  <c r="L30" i="4"/>
  <c r="M30" i="4"/>
  <c r="N30" i="4"/>
  <c r="O30" i="4"/>
  <c r="P30" i="4"/>
  <c r="G31" i="4"/>
  <c r="H31" i="4"/>
  <c r="I31" i="4"/>
  <c r="J31" i="4"/>
  <c r="K31" i="4"/>
  <c r="L31" i="4"/>
  <c r="M31" i="4"/>
  <c r="N31" i="4"/>
  <c r="O31" i="4"/>
  <c r="P31" i="4"/>
  <c r="G32" i="4"/>
  <c r="H32" i="4"/>
  <c r="I32" i="4"/>
  <c r="J32" i="4"/>
  <c r="K32" i="4"/>
  <c r="L32" i="4"/>
  <c r="M32" i="4"/>
  <c r="N32" i="4"/>
  <c r="O32" i="4"/>
  <c r="P32" i="4"/>
  <c r="G33" i="4"/>
  <c r="H33" i="4"/>
  <c r="I33" i="4"/>
  <c r="J33" i="4"/>
  <c r="K33" i="4"/>
  <c r="L33" i="4"/>
  <c r="M33" i="4"/>
  <c r="N33" i="4"/>
  <c r="O33" i="4"/>
  <c r="P33" i="4"/>
  <c r="G34" i="4"/>
  <c r="H34" i="4"/>
  <c r="I34" i="4"/>
  <c r="J34" i="4"/>
  <c r="K34" i="4"/>
  <c r="L34" i="4"/>
  <c r="M34" i="4"/>
  <c r="N34" i="4"/>
  <c r="O34" i="4"/>
  <c r="P34" i="4"/>
  <c r="G35" i="4"/>
  <c r="H35" i="4"/>
  <c r="I35" i="4"/>
  <c r="J35" i="4"/>
  <c r="K35" i="4"/>
  <c r="L35" i="4"/>
  <c r="M35" i="4"/>
  <c r="N35" i="4"/>
  <c r="O35" i="4"/>
  <c r="P35" i="4"/>
  <c r="G36" i="4"/>
  <c r="H36" i="4"/>
  <c r="I36" i="4"/>
  <c r="J36" i="4"/>
  <c r="K36" i="4"/>
  <c r="L36" i="4"/>
  <c r="M36" i="4"/>
  <c r="N36" i="4"/>
  <c r="O36" i="4"/>
  <c r="P36" i="4"/>
  <c r="G37" i="4"/>
  <c r="H37" i="4"/>
  <c r="I37" i="4"/>
  <c r="J37" i="4"/>
  <c r="K37" i="4"/>
  <c r="L37" i="4"/>
  <c r="M37" i="4"/>
  <c r="N37" i="4"/>
  <c r="O37" i="4"/>
  <c r="P37" i="4"/>
  <c r="G38" i="4"/>
  <c r="H38" i="4"/>
  <c r="I38" i="4"/>
  <c r="J38" i="4"/>
  <c r="K38" i="4"/>
  <c r="L38" i="4"/>
  <c r="M38" i="4"/>
  <c r="N38" i="4"/>
  <c r="O38" i="4"/>
  <c r="P38" i="4"/>
  <c r="P8" i="4"/>
  <c r="L2" i="4"/>
  <c r="O2" i="4"/>
  <c r="K2" i="4"/>
  <c r="N2" i="4"/>
  <c r="J2" i="4"/>
  <c r="M2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I47" i="3"/>
  <c r="J47" i="3"/>
  <c r="K47" i="3"/>
  <c r="L47" i="3"/>
  <c r="E47" i="3"/>
  <c r="M47" i="3"/>
  <c r="F47" i="3"/>
  <c r="N47" i="3"/>
  <c r="G47" i="3"/>
  <c r="M46" i="3"/>
  <c r="I46" i="3"/>
  <c r="J46" i="3"/>
  <c r="K46" i="3"/>
  <c r="F46" i="3"/>
  <c r="N46" i="3"/>
  <c r="G46" i="3"/>
  <c r="L46" i="3"/>
  <c r="E46" i="3"/>
  <c r="I44" i="3"/>
  <c r="J44" i="3"/>
  <c r="K44" i="3"/>
  <c r="L44" i="3"/>
  <c r="E44" i="3"/>
  <c r="M44" i="3"/>
  <c r="F44" i="3"/>
  <c r="N44" i="3"/>
  <c r="G44" i="3"/>
  <c r="M43" i="3"/>
  <c r="I43" i="3"/>
  <c r="J43" i="3"/>
  <c r="K43" i="3"/>
  <c r="F43" i="3"/>
  <c r="N43" i="3"/>
  <c r="G43" i="3"/>
  <c r="L43" i="3"/>
  <c r="E43" i="3"/>
  <c r="I41" i="3"/>
  <c r="J41" i="3"/>
  <c r="K41" i="3"/>
  <c r="L41" i="3"/>
  <c r="E41" i="3"/>
  <c r="M41" i="3"/>
  <c r="F41" i="3"/>
  <c r="N41" i="3"/>
  <c r="G41" i="3"/>
  <c r="M40" i="3"/>
  <c r="I40" i="3"/>
  <c r="J40" i="3"/>
  <c r="K40" i="3"/>
  <c r="F40" i="3"/>
  <c r="N40" i="3"/>
  <c r="G40" i="3"/>
  <c r="L40" i="3"/>
  <c r="E40" i="3"/>
  <c r="I38" i="3"/>
  <c r="J38" i="3"/>
  <c r="K38" i="3"/>
  <c r="L38" i="3"/>
  <c r="E38" i="3"/>
  <c r="M38" i="3"/>
  <c r="F38" i="3"/>
  <c r="N38" i="3"/>
  <c r="G38" i="3"/>
  <c r="M37" i="3"/>
  <c r="I37" i="3"/>
  <c r="J37" i="3"/>
  <c r="K37" i="3"/>
  <c r="F37" i="3"/>
  <c r="N37" i="3"/>
  <c r="G37" i="3"/>
  <c r="L37" i="3"/>
  <c r="E37" i="3"/>
  <c r="E34" i="3"/>
  <c r="F34" i="3"/>
  <c r="G34" i="3"/>
  <c r="M34" i="3"/>
  <c r="I34" i="3"/>
  <c r="J34" i="3"/>
  <c r="K34" i="3"/>
  <c r="F33" i="3"/>
  <c r="N34" i="3"/>
  <c r="G33" i="3"/>
  <c r="L34" i="3"/>
  <c r="E33" i="3"/>
  <c r="M31" i="3"/>
  <c r="I31" i="3"/>
  <c r="J31" i="3"/>
  <c r="K31" i="3"/>
  <c r="F31" i="3"/>
  <c r="N31" i="3"/>
  <c r="G31" i="3"/>
  <c r="L31" i="3"/>
  <c r="E31" i="3"/>
  <c r="I26" i="3"/>
  <c r="J26" i="3"/>
  <c r="K26" i="3"/>
  <c r="L26" i="3"/>
  <c r="E26" i="3"/>
  <c r="M33" i="3"/>
  <c r="N33" i="3"/>
  <c r="L33" i="3"/>
  <c r="I33" i="3"/>
  <c r="J33" i="3"/>
  <c r="K33" i="3"/>
  <c r="J27" i="3"/>
  <c r="J28" i="3"/>
  <c r="J29" i="3"/>
  <c r="I49" i="3"/>
  <c r="I27" i="3"/>
  <c r="K27" i="3"/>
  <c r="L27" i="3"/>
  <c r="E27" i="3"/>
  <c r="M27" i="3"/>
  <c r="F27" i="3"/>
  <c r="N27" i="3"/>
  <c r="G27" i="3"/>
  <c r="I28" i="3"/>
  <c r="K28" i="3"/>
  <c r="L28" i="3"/>
  <c r="E28" i="3"/>
  <c r="M28" i="3"/>
  <c r="F28" i="3"/>
  <c r="N28" i="3"/>
  <c r="G28" i="3"/>
  <c r="I29" i="3"/>
  <c r="K29" i="3"/>
  <c r="L29" i="3"/>
  <c r="E29" i="3"/>
  <c r="M29" i="3"/>
  <c r="F29" i="3"/>
  <c r="N29" i="3"/>
  <c r="G29" i="3"/>
  <c r="M26" i="3"/>
  <c r="F26" i="3"/>
  <c r="N26" i="3"/>
  <c r="G26" i="3"/>
  <c r="D28" i="3"/>
  <c r="D26" i="3"/>
  <c r="D27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25" i="3"/>
  <c r="D22" i="3"/>
  <c r="D21" i="3"/>
  <c r="D20" i="3"/>
  <c r="D19" i="3"/>
  <c r="D18" i="3"/>
  <c r="D17" i="3"/>
  <c r="D16" i="3"/>
  <c r="D15" i="3"/>
  <c r="D14" i="3"/>
  <c r="D13" i="3"/>
  <c r="D12" i="3"/>
  <c r="D11" i="3"/>
</calcChain>
</file>

<file path=xl/sharedStrings.xml><?xml version="1.0" encoding="utf-8"?>
<sst xmlns="http://schemas.openxmlformats.org/spreadsheetml/2006/main" count="72" uniqueCount="45">
  <si>
    <t>Heure</t>
  </si>
  <si>
    <t>A</t>
  </si>
  <si>
    <t>B</t>
  </si>
  <si>
    <t>C</t>
  </si>
  <si>
    <t>Feuille protégée sans mot de passe</t>
  </si>
  <si>
    <t>Seules les cases bleu clair sont saisissables</t>
  </si>
  <si>
    <t>Saisissable</t>
  </si>
  <si>
    <t>Le calcul du nombre total prévu se base sur:</t>
  </si>
  <si>
    <t>Saisir régulièrement, aux postes 1 ("A"), 2 ("B") et 3 ("C"), les nombres de feuilles de route consommées.</t>
  </si>
  <si>
    <t>Données 2023</t>
  </si>
  <si>
    <t>Données de 2023: 144 participants</t>
  </si>
  <si>
    <t>A+B+C</t>
  </si>
  <si>
    <t>On veut une prévision du nombere total final de feuillles de route.</t>
  </si>
  <si>
    <t>On démarre à 7:00 par la prévision qu'on a faite "à dire d'expert"</t>
  </si>
  <si>
    <t>On sélectionne un coefficient a entre 0 et 1 pour intégreer à la prévision la connaissance actuelle</t>
  </si>
  <si>
    <t xml:space="preserve"> </t>
  </si>
  <si>
    <t>Mesures: Rpassées: R2023(n) et R2023(fin)</t>
  </si>
  <si>
    <t xml:space="preserve">Prévisions2025: </t>
  </si>
  <si>
    <t xml:space="preserve"> On calcule la prévision P2025(fin) comme étant le dernier terme d'une suite P2025(n) = aP2025(n-1) + (1-a) P'(n)</t>
  </si>
  <si>
    <t>Où P'(n) exploite la comparaison entre l'info actuelle R2025(n) et celle de 2023 R2023(n), par : R2023(fin) * (R2025(n) / R2023(n)</t>
  </si>
  <si>
    <t>ligne</t>
  </si>
  <si>
    <t>bloc</t>
  </si>
  <si>
    <t>%ligne</t>
  </si>
  <si>
    <t>%bloc</t>
  </si>
  <si>
    <t>P(n)</t>
  </si>
  <si>
    <t>P'(n)</t>
  </si>
  <si>
    <t>∆R(n)</t>
  </si>
  <si>
    <t>Poids de la prévision prélable:</t>
  </si>
  <si>
    <t xml:space="preserve">Données de </t>
  </si>
  <si>
    <t>Prévision</t>
  </si>
  <si>
    <t>Si on décide d'arêter les saisies, on utilise la dernière prévision pertinente (post-saisie)</t>
  </si>
  <si>
    <t>Respecter l'heure réelle est d'autant plus important qu'on est au début et que l'écart est grand</t>
  </si>
  <si>
    <t xml:space="preserve">La prévision, de 8h30-9h00, servira pour ajuster les quantités au ravito et à l'arrivée; </t>
  </si>
  <si>
    <t>Mesures R2025(n) et R2025(fin)</t>
  </si>
  <si>
    <t>On donne à l'estimation préalable l'importance minimale (30% environ). Pas 90%.</t>
  </si>
  <si>
    <t>Pour ajuster la prévision initiale, on ajuste chacune des prévisions pour A, B et C. Pas le total.</t>
  </si>
  <si>
    <t>Ce nombre est le numéro d'index de la feuille suivante dans la pile moins un</t>
  </si>
  <si>
    <t>S'astreindre àe faire une  saisie toute les 5 minutes, de 7:30 à 10:00.</t>
  </si>
  <si>
    <t>La plage théorique d'ouverture du départ de 7:30 à 10:00, d'une durée de 2h30</t>
  </si>
  <si>
    <t>Sur la base de vraies données de l'année n (ici 2023), on fea en année n+1 (icu n+é: 2025) un calcul de similitudes</t>
  </si>
  <si>
    <t>La prévision servira aussi à ajuster les nombres de feuilles de route complémentaires (par poste) à indexer</t>
  </si>
  <si>
    <t>Les premières lignes influencent les suivantes</t>
  </si>
  <si>
    <t>Si on oublie de faire ne saisie, on saisit les données de la saisie d'avant</t>
  </si>
  <si>
    <t>Faire les saisies permet aussi d'avoir une bonne base pour l'année d'après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</si>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</sst>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 applyProtection="1">
      <protection locked="0"/>
    </xf>
    <xf numFmtId="0" fontId="0" fillId="0" borderId="12" xfId="0" applyBorder="1"/>
    <xf numFmtId="164" fontId="1" fillId="6" borderId="1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/>
    <xf numFmtId="3" fontId="0" fillId="0" borderId="3" xfId="0" applyNumberFormat="1" applyFill="1" applyBorder="1" applyAlignment="1" applyProtection="1">
      <alignment horizontal="center" vertical="center"/>
    </xf>
    <xf numFmtId="0" fontId="0" fillId="5" borderId="14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164" fontId="0" fillId="0" borderId="8" xfId="0" applyNumberFormat="1" applyFill="1" applyBorder="1" applyAlignment="1" applyProtection="1">
      <alignment horizontal="center" vertical="center"/>
    </xf>
    <xf numFmtId="3" fontId="0" fillId="0" borderId="9" xfId="0" applyNumberFormat="1" applyFill="1" applyBorder="1" applyAlignment="1" applyProtection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3" fontId="0" fillId="0" borderId="16" xfId="0" applyNumberFormat="1" applyFill="1" applyBorder="1" applyAlignment="1" applyProtection="1">
      <alignment horizontal="center" vertical="center"/>
    </xf>
    <xf numFmtId="164" fontId="0" fillId="5" borderId="4" xfId="0" applyNumberFormat="1" applyFont="1" applyFill="1" applyBorder="1" applyAlignment="1">
      <alignment horizontal="center"/>
    </xf>
    <xf numFmtId="3" fontId="0" fillId="0" borderId="0" xfId="0" applyNumberFormat="1"/>
    <xf numFmtId="3" fontId="0" fillId="3" borderId="3" xfId="0" applyNumberFormat="1" applyFill="1" applyBorder="1" applyAlignment="1" applyProtection="1">
      <alignment horizontal="center" vertical="center"/>
    </xf>
    <xf numFmtId="3" fontId="0" fillId="4" borderId="0" xfId="0" applyNumberFormat="1" applyFill="1" applyAlignment="1" applyProtection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5" borderId="0" xfId="0" applyFill="1"/>
    <xf numFmtId="0" fontId="0" fillId="4" borderId="0" xfId="0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3" fontId="0" fillId="0" borderId="0" xfId="0" applyNumberFormat="1" applyFill="1" applyBorder="1" applyAlignment="1" applyProtection="1">
      <alignment horizontal="center" vertical="center"/>
    </xf>
    <xf numFmtId="3" fontId="0" fillId="0" borderId="17" xfId="0" applyNumberFormat="1" applyFill="1" applyBorder="1" applyAlignment="1" applyProtection="1">
      <alignment horizontal="center" vertical="center"/>
    </xf>
    <xf numFmtId="3" fontId="0" fillId="3" borderId="1" xfId="0" applyNumberForma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4" borderId="8" xfId="0" applyNumberFormat="1" applyFill="1" applyBorder="1" applyAlignment="1" applyProtection="1">
      <alignment horizontal="center"/>
    </xf>
    <xf numFmtId="3" fontId="0" fillId="4" borderId="10" xfId="0" applyNumberFormat="1" applyFill="1" applyBorder="1" applyAlignment="1" applyProtection="1">
      <alignment horizontal="center"/>
    </xf>
    <xf numFmtId="9" fontId="3" fillId="2" borderId="0" xfId="0" applyNumberFormat="1" applyFont="1" applyFill="1" applyAlignment="1" applyProtection="1">
      <alignment horizontal="center"/>
      <protection locked="0"/>
    </xf>
    <xf numFmtId="0" fontId="3" fillId="0" borderId="0" xfId="0" applyFont="1"/>
    <xf numFmtId="0" fontId="0" fillId="4" borderId="11" xfId="0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9" xfId="0" applyNumberFormat="1" applyFon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0" fontId="0" fillId="7" borderId="0" xfId="0" applyFill="1"/>
    <xf numFmtId="3" fontId="0" fillId="4" borderId="23" xfId="0" applyNumberFormat="1" applyFill="1" applyBorder="1" applyAlignment="1" applyProtection="1">
      <alignment horizontal="center"/>
    </xf>
    <xf numFmtId="3" fontId="0" fillId="3" borderId="24" xfId="0" applyNumberFormat="1" applyFill="1" applyBorder="1" applyAlignment="1" applyProtection="1">
      <alignment horizontal="center" vertical="center"/>
    </xf>
    <xf numFmtId="3" fontId="0" fillId="3" borderId="25" xfId="0" applyNumberFormat="1" applyFill="1" applyBorder="1" applyAlignment="1" applyProtection="1">
      <alignment horizontal="center" vertical="center"/>
    </xf>
    <xf numFmtId="3" fontId="0" fillId="3" borderId="26" xfId="0" applyNumberFormat="1" applyFill="1" applyBorder="1" applyAlignment="1" applyProtection="1">
      <alignment horizontal="center" vertical="center"/>
    </xf>
    <xf numFmtId="1" fontId="0" fillId="3" borderId="27" xfId="0" applyNumberFormat="1" applyFill="1" applyBorder="1" applyAlignment="1" applyProtection="1">
      <alignment horizontal="center" vertical="center"/>
    </xf>
    <xf numFmtId="1" fontId="0" fillId="3" borderId="28" xfId="0" applyNumberFormat="1" applyFill="1" applyBorder="1" applyAlignment="1" applyProtection="1">
      <alignment horizontal="center" vertical="center"/>
    </xf>
    <xf numFmtId="1" fontId="0" fillId="4" borderId="28" xfId="0" applyNumberFormat="1" applyFill="1" applyBorder="1" applyAlignment="1">
      <alignment horizontal="center"/>
    </xf>
    <xf numFmtId="1" fontId="0" fillId="3" borderId="29" xfId="0" applyNumberFormat="1" applyFill="1" applyBorder="1" applyAlignment="1" applyProtection="1">
      <alignment horizontal="center" vertical="center"/>
    </xf>
    <xf numFmtId="1" fontId="0" fillId="4" borderId="24" xfId="0" applyNumberFormat="1" applyFill="1" applyBorder="1" applyAlignment="1">
      <alignment horizontal="center"/>
    </xf>
    <xf numFmtId="1" fontId="1" fillId="4" borderId="3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59C2-83D9-B147-BB47-9D9CFA95DC71}">
  <sheetPr>
    <pageSetUpPr fitToPage="1"/>
  </sheetPr>
  <dimension ref="A1:P71"/>
  <sheetViews>
    <sheetView tabSelected="1" zoomScale="150" workbookViewId="0">
      <selection activeCell="E4" sqref="E4"/>
    </sheetView>
  </sheetViews>
  <sheetFormatPr baseColWidth="10" defaultRowHeight="16" x14ac:dyDescent="0.2"/>
  <cols>
    <col min="4" max="5" width="8.83203125" customWidth="1"/>
    <col min="6" max="6" width="2.83203125" customWidth="1"/>
    <col min="7" max="15" width="7.83203125" customWidth="1"/>
  </cols>
  <sheetData>
    <row r="1" spans="1:16" ht="17" thickBot="1" x14ac:dyDescent="0.25"/>
    <row r="2" spans="1:16" ht="24" x14ac:dyDescent="0.3">
      <c r="A2" s="50" t="s">
        <v>27</v>
      </c>
      <c r="E2" s="49">
        <v>0.35</v>
      </c>
      <c r="G2" s="31" t="s">
        <v>26</v>
      </c>
      <c r="H2" s="32" t="s">
        <v>25</v>
      </c>
      <c r="I2" s="32" t="s">
        <v>24</v>
      </c>
      <c r="J2" s="32" t="str">
        <f>G2</f>
        <v>∆R(n)</v>
      </c>
      <c r="K2" s="32" t="str">
        <f t="shared" ref="K2:L2" si="0">H2</f>
        <v>P'(n)</v>
      </c>
      <c r="L2" s="32" t="str">
        <f t="shared" si="0"/>
        <v>P(n)</v>
      </c>
      <c r="M2" s="32" t="str">
        <f>J2</f>
        <v>∆R(n)</v>
      </c>
      <c r="N2" s="32" t="str">
        <f t="shared" ref="N2" si="1">K2</f>
        <v>P'(n)</v>
      </c>
      <c r="O2" s="32" t="str">
        <f t="shared" ref="O2" si="2">L2</f>
        <v>P(n)</v>
      </c>
      <c r="P2" s="33" t="s">
        <v>24</v>
      </c>
    </row>
    <row r="3" spans="1:16" ht="25" thickBot="1" x14ac:dyDescent="0.35">
      <c r="A3" s="50" t="s">
        <v>28</v>
      </c>
      <c r="B3" s="50"/>
      <c r="C3" s="50"/>
      <c r="D3" s="50"/>
      <c r="E3" s="52">
        <v>2023</v>
      </c>
      <c r="G3" s="34" t="s">
        <v>1</v>
      </c>
      <c r="H3" s="35" t="s">
        <v>1</v>
      </c>
      <c r="I3" s="35" t="s">
        <v>1</v>
      </c>
      <c r="J3" s="35" t="s">
        <v>2</v>
      </c>
      <c r="K3" s="35" t="s">
        <v>2</v>
      </c>
      <c r="L3" s="35" t="s">
        <v>2</v>
      </c>
      <c r="M3" s="35" t="s">
        <v>3</v>
      </c>
      <c r="N3" s="35" t="s">
        <v>3</v>
      </c>
      <c r="O3" s="35" t="s">
        <v>3</v>
      </c>
      <c r="P3" s="36" t="s">
        <v>11</v>
      </c>
    </row>
    <row r="5" spans="1:16" x14ac:dyDescent="0.2">
      <c r="I5" s="20">
        <f>1-I6</f>
        <v>0.65</v>
      </c>
      <c r="L5" s="20">
        <f>I5</f>
        <v>0.65</v>
      </c>
      <c r="O5" s="20">
        <f>L5</f>
        <v>0.65</v>
      </c>
      <c r="P5" s="53" t="s">
        <v>29</v>
      </c>
    </row>
    <row r="6" spans="1:16" ht="17" thickBot="1" x14ac:dyDescent="0.25">
      <c r="H6" s="27">
        <f>'Donnees 2023'!E57</f>
        <v>62</v>
      </c>
      <c r="I6" s="51">
        <f>E2</f>
        <v>0.35</v>
      </c>
      <c r="K6" s="27">
        <f>'Donnees 2023'!F57</f>
        <v>22</v>
      </c>
      <c r="L6" s="28">
        <f>I6</f>
        <v>0.35</v>
      </c>
      <c r="N6" s="27">
        <f>'Donnees 2023'!G57</f>
        <v>60</v>
      </c>
      <c r="O6" s="28">
        <f>L6</f>
        <v>0.35</v>
      </c>
      <c r="P6" s="53" t="s">
        <v>44</v>
      </c>
    </row>
    <row r="7" spans="1:16" x14ac:dyDescent="0.2">
      <c r="B7" s="46" t="s">
        <v>11</v>
      </c>
      <c r="C7" s="32" t="s">
        <v>1</v>
      </c>
      <c r="D7" s="32" t="s">
        <v>2</v>
      </c>
      <c r="E7" s="33" t="s">
        <v>3</v>
      </c>
      <c r="G7" s="31" t="s">
        <v>1</v>
      </c>
      <c r="H7" s="32" t="s">
        <v>1</v>
      </c>
      <c r="I7" s="32" t="s">
        <v>1</v>
      </c>
      <c r="J7" s="37" t="s">
        <v>2</v>
      </c>
      <c r="K7" s="32" t="s">
        <v>2</v>
      </c>
      <c r="L7" s="38" t="s">
        <v>2</v>
      </c>
      <c r="M7" s="32" t="s">
        <v>3</v>
      </c>
      <c r="N7" s="32" t="s">
        <v>3</v>
      </c>
      <c r="O7" s="32" t="s">
        <v>3</v>
      </c>
      <c r="P7" s="39" t="s">
        <v>11</v>
      </c>
    </row>
    <row r="8" spans="1:16" ht="21" x14ac:dyDescent="0.25">
      <c r="A8" s="5">
        <v>0.3125</v>
      </c>
      <c r="B8" s="61">
        <f>SUM(C8:E8)</f>
        <v>0</v>
      </c>
      <c r="C8" s="62">
        <v>0</v>
      </c>
      <c r="D8" s="63">
        <v>0</v>
      </c>
      <c r="E8" s="64">
        <v>0</v>
      </c>
      <c r="G8" s="65">
        <v>0</v>
      </c>
      <c r="H8" s="66">
        <v>0</v>
      </c>
      <c r="I8" s="67">
        <f>H6</f>
        <v>62</v>
      </c>
      <c r="J8" s="68">
        <v>0</v>
      </c>
      <c r="K8" s="66">
        <v>0</v>
      </c>
      <c r="L8" s="69">
        <f>K6</f>
        <v>22</v>
      </c>
      <c r="M8" s="66">
        <v>0</v>
      </c>
      <c r="N8" s="66">
        <v>0</v>
      </c>
      <c r="O8" s="69">
        <f>N6</f>
        <v>60</v>
      </c>
      <c r="P8" s="70">
        <f>I8+L8+O8</f>
        <v>144</v>
      </c>
    </row>
    <row r="9" spans="1:16" ht="21" x14ac:dyDescent="0.25">
      <c r="A9" s="5">
        <v>0.31597222222222221</v>
      </c>
      <c r="B9" s="47">
        <f t="shared" ref="B9:B38" si="3">SUM(C9:E9)</f>
        <v>0</v>
      </c>
      <c r="C9" s="42">
        <v>0</v>
      </c>
      <c r="D9" s="42">
        <v>0</v>
      </c>
      <c r="E9" s="43">
        <v>0</v>
      </c>
      <c r="G9" s="56">
        <f>C9-'Donnees 2023'!E26</f>
        <v>-2</v>
      </c>
      <c r="H9" s="30">
        <f>H$6*C9/(C9-G9)</f>
        <v>0</v>
      </c>
      <c r="I9" s="30">
        <f>(I8*I$6)+(H9*I$5)</f>
        <v>21.7</v>
      </c>
      <c r="J9" s="57">
        <f>D9-'Donnees 2023'!F26</f>
        <v>-1</v>
      </c>
      <c r="K9" s="30">
        <f>(K$6*D9)/(D9-J9)</f>
        <v>0</v>
      </c>
      <c r="L9" s="29">
        <f>(L8*L$6)+(K9*L$5)</f>
        <v>7.6999999999999993</v>
      </c>
      <c r="M9" s="30">
        <f>E9-'Donnees 2023'!G26</f>
        <v>-7</v>
      </c>
      <c r="N9" s="30">
        <f>(N$6*E9)/(E9-M9)</f>
        <v>0</v>
      </c>
      <c r="O9" s="29">
        <f>(O8*O$6)+(N9*O$5)</f>
        <v>21</v>
      </c>
      <c r="P9" s="54">
        <f t="shared" ref="P9:P38" si="4">I9+L9+O9</f>
        <v>50.4</v>
      </c>
    </row>
    <row r="10" spans="1:16" ht="21" x14ac:dyDescent="0.25">
      <c r="A10" s="5">
        <v>0.31944444444444448</v>
      </c>
      <c r="B10" s="47">
        <f t="shared" si="3"/>
        <v>0</v>
      </c>
      <c r="C10" s="42">
        <v>0</v>
      </c>
      <c r="D10" s="42">
        <v>0</v>
      </c>
      <c r="E10" s="43">
        <v>0</v>
      </c>
      <c r="G10" s="56">
        <f>C10-'Donnees 2023'!E27</f>
        <v>-4</v>
      </c>
      <c r="H10" s="30">
        <f>H$6*C10/(C10-G10)</f>
        <v>0</v>
      </c>
      <c r="I10" s="30">
        <f t="shared" ref="I10:I38" si="5">(I9*I$6)+(H10*I$5)</f>
        <v>7.5949999999999989</v>
      </c>
      <c r="J10" s="57">
        <f>D10-'Donnees 2023'!F27</f>
        <v>-2</v>
      </c>
      <c r="K10" s="30">
        <f t="shared" ref="K10:K38" si="6">(K$6*D10)/(D10-J10)</f>
        <v>0</v>
      </c>
      <c r="L10" s="29">
        <f t="shared" ref="L10:L38" si="7">(L9*L$6)+(K10*L$5)</f>
        <v>2.6949999999999994</v>
      </c>
      <c r="M10" s="30">
        <f>E10-'Donnees 2023'!G27</f>
        <v>-14</v>
      </c>
      <c r="N10" s="30">
        <f t="shared" ref="N10:N38" si="8">(N$6*E10)/(E10-M10)</f>
        <v>0</v>
      </c>
      <c r="O10" s="29">
        <f t="shared" ref="O10:O38" si="9">(O9*O$6)+(N10*O$5)</f>
        <v>7.35</v>
      </c>
      <c r="P10" s="54">
        <f t="shared" si="4"/>
        <v>17.64</v>
      </c>
    </row>
    <row r="11" spans="1:16" ht="21" x14ac:dyDescent="0.25">
      <c r="A11" s="5">
        <v>0.32291666666666669</v>
      </c>
      <c r="B11" s="47">
        <f t="shared" si="3"/>
        <v>0</v>
      </c>
      <c r="C11" s="42">
        <v>0</v>
      </c>
      <c r="D11" s="42">
        <v>0</v>
      </c>
      <c r="E11" s="43">
        <v>0</v>
      </c>
      <c r="G11" s="56">
        <f>C11-'Donnees 2023'!E28</f>
        <v>-7</v>
      </c>
      <c r="H11" s="30">
        <f t="shared" ref="H11:H38" si="10">H$6*C11/(C11-G11)</f>
        <v>0</v>
      </c>
      <c r="I11" s="30">
        <f t="shared" si="5"/>
        <v>2.6582499999999993</v>
      </c>
      <c r="J11" s="57">
        <f>D11-'Donnees 2023'!F28</f>
        <v>-3</v>
      </c>
      <c r="K11" s="30">
        <f t="shared" si="6"/>
        <v>0</v>
      </c>
      <c r="L11" s="29">
        <f t="shared" si="7"/>
        <v>0.9432499999999997</v>
      </c>
      <c r="M11" s="30">
        <f>E11-'Donnees 2023'!G28</f>
        <v>-20</v>
      </c>
      <c r="N11" s="30">
        <f t="shared" si="8"/>
        <v>0</v>
      </c>
      <c r="O11" s="29">
        <f t="shared" si="9"/>
        <v>2.5724999999999998</v>
      </c>
      <c r="P11" s="54">
        <f t="shared" si="4"/>
        <v>6.1739999999999986</v>
      </c>
    </row>
    <row r="12" spans="1:16" ht="21" x14ac:dyDescent="0.25">
      <c r="A12" s="5">
        <v>0.3263888888888889</v>
      </c>
      <c r="B12" s="47">
        <f t="shared" si="3"/>
        <v>0</v>
      </c>
      <c r="C12" s="42">
        <v>0</v>
      </c>
      <c r="D12" s="42">
        <v>0</v>
      </c>
      <c r="E12" s="43">
        <v>0</v>
      </c>
      <c r="G12" s="56">
        <f>C12-'Donnees 2023'!E29</f>
        <v>-9</v>
      </c>
      <c r="H12" s="30">
        <f t="shared" si="10"/>
        <v>0</v>
      </c>
      <c r="I12" s="30">
        <f t="shared" si="5"/>
        <v>0.9303874999999997</v>
      </c>
      <c r="J12" s="57">
        <f>D12-'Donnees 2023'!F29</f>
        <v>-4</v>
      </c>
      <c r="K12" s="30">
        <f t="shared" si="6"/>
        <v>0</v>
      </c>
      <c r="L12" s="29">
        <f t="shared" si="7"/>
        <v>0.33013749999999986</v>
      </c>
      <c r="M12" s="30">
        <f>E12-'Donnees 2023'!G29</f>
        <v>-27</v>
      </c>
      <c r="N12" s="30">
        <f t="shared" si="8"/>
        <v>0</v>
      </c>
      <c r="O12" s="29">
        <f t="shared" si="9"/>
        <v>0.90037499999999981</v>
      </c>
      <c r="P12" s="54">
        <f t="shared" si="4"/>
        <v>2.1608999999999994</v>
      </c>
    </row>
    <row r="13" spans="1:16" ht="21" x14ac:dyDescent="0.25">
      <c r="A13" s="5">
        <v>0.3298611111111111</v>
      </c>
      <c r="B13" s="47">
        <f t="shared" si="3"/>
        <v>0</v>
      </c>
      <c r="C13" s="42">
        <v>0</v>
      </c>
      <c r="D13" s="42">
        <v>0</v>
      </c>
      <c r="E13" s="43">
        <v>0</v>
      </c>
      <c r="G13" s="56">
        <f>C13-'Donnees 2023'!E30</f>
        <v>-11</v>
      </c>
      <c r="H13" s="30">
        <f t="shared" si="10"/>
        <v>0</v>
      </c>
      <c r="I13" s="30">
        <f t="shared" si="5"/>
        <v>0.32563562499999987</v>
      </c>
      <c r="J13" s="57">
        <f>D13-'Donnees 2023'!F30</f>
        <v>-5</v>
      </c>
      <c r="K13" s="30">
        <f t="shared" si="6"/>
        <v>0</v>
      </c>
      <c r="L13" s="29">
        <f t="shared" si="7"/>
        <v>0.11554812499999995</v>
      </c>
      <c r="M13" s="30">
        <f>E13-'Donnees 2023'!G30</f>
        <v>-34</v>
      </c>
      <c r="N13" s="30">
        <f t="shared" si="8"/>
        <v>0</v>
      </c>
      <c r="O13" s="29">
        <f t="shared" si="9"/>
        <v>0.31513124999999992</v>
      </c>
      <c r="P13" s="54">
        <f t="shared" si="4"/>
        <v>0.75631499999999974</v>
      </c>
    </row>
    <row r="14" spans="1:16" ht="21" x14ac:dyDescent="0.25">
      <c r="A14" s="5">
        <v>0.33333333333333331</v>
      </c>
      <c r="B14" s="47">
        <f t="shared" si="3"/>
        <v>0</v>
      </c>
      <c r="C14" s="42">
        <v>0</v>
      </c>
      <c r="D14" s="42">
        <v>0</v>
      </c>
      <c r="E14" s="43">
        <v>0</v>
      </c>
      <c r="G14" s="56">
        <f>C14-'Donnees 2023'!E31</f>
        <v>-13</v>
      </c>
      <c r="H14" s="30">
        <f t="shared" si="10"/>
        <v>0</v>
      </c>
      <c r="I14" s="30">
        <f t="shared" si="5"/>
        <v>0.11397246874999994</v>
      </c>
      <c r="J14" s="57">
        <f>D14-'Donnees 2023'!F31</f>
        <v>-6</v>
      </c>
      <c r="K14" s="30">
        <f t="shared" si="6"/>
        <v>0</v>
      </c>
      <c r="L14" s="29">
        <f t="shared" si="7"/>
        <v>4.0441843749999977E-2</v>
      </c>
      <c r="M14" s="30">
        <f>E14-'Donnees 2023'!G31</f>
        <v>-37</v>
      </c>
      <c r="N14" s="30">
        <f t="shared" si="8"/>
        <v>0</v>
      </c>
      <c r="O14" s="29">
        <f t="shared" si="9"/>
        <v>0.11029593749999997</v>
      </c>
      <c r="P14" s="54">
        <f t="shared" si="4"/>
        <v>0.26471024999999992</v>
      </c>
    </row>
    <row r="15" spans="1:16" ht="21" x14ac:dyDescent="0.25">
      <c r="A15" s="5">
        <v>0.33680555555555558</v>
      </c>
      <c r="B15" s="47">
        <f t="shared" si="3"/>
        <v>0</v>
      </c>
      <c r="C15" s="42">
        <v>0</v>
      </c>
      <c r="D15" s="42">
        <v>0</v>
      </c>
      <c r="E15" s="43">
        <v>0</v>
      </c>
      <c r="G15" s="56">
        <f>C15-'Donnees 2023'!E33</f>
        <v>-14</v>
      </c>
      <c r="H15" s="30">
        <f t="shared" si="10"/>
        <v>0</v>
      </c>
      <c r="I15" s="29">
        <f t="shared" si="5"/>
        <v>3.9890364062499975E-2</v>
      </c>
      <c r="J15" s="57">
        <f>D15-'Donnees 2023'!F33</f>
        <v>-5</v>
      </c>
      <c r="K15" s="30">
        <f t="shared" si="6"/>
        <v>0</v>
      </c>
      <c r="L15" s="29">
        <f t="shared" si="7"/>
        <v>1.4154645312499992E-2</v>
      </c>
      <c r="M15" s="30">
        <f>E15-'Donnees 2023'!G33</f>
        <v>-42</v>
      </c>
      <c r="N15" s="30">
        <f t="shared" si="8"/>
        <v>0</v>
      </c>
      <c r="O15" s="29">
        <f t="shared" si="9"/>
        <v>3.8603578124999989E-2</v>
      </c>
      <c r="P15" s="54">
        <f t="shared" si="4"/>
        <v>9.2648587499999963E-2</v>
      </c>
    </row>
    <row r="16" spans="1:16" ht="21" x14ac:dyDescent="0.25">
      <c r="A16" s="5">
        <v>0.34027777777777773</v>
      </c>
      <c r="B16" s="47">
        <f t="shared" si="3"/>
        <v>0</v>
      </c>
      <c r="C16" s="42">
        <v>0</v>
      </c>
      <c r="D16" s="42">
        <v>0</v>
      </c>
      <c r="E16" s="43">
        <v>0</v>
      </c>
      <c r="G16" s="56">
        <f>C16-'Donnees 2023'!E34</f>
        <v>-14</v>
      </c>
      <c r="H16" s="30">
        <f t="shared" si="10"/>
        <v>0</v>
      </c>
      <c r="I16" s="29">
        <f t="shared" si="5"/>
        <v>1.3961627421874991E-2</v>
      </c>
      <c r="J16" s="57">
        <f>D16-'Donnees 2023'!F34</f>
        <v>-6</v>
      </c>
      <c r="K16" s="30">
        <f t="shared" si="6"/>
        <v>0</v>
      </c>
      <c r="L16" s="29">
        <f t="shared" si="7"/>
        <v>4.9541258593749967E-3</v>
      </c>
      <c r="M16" s="30">
        <f>E16-'Donnees 2023'!G34</f>
        <v>-39</v>
      </c>
      <c r="N16" s="30">
        <f t="shared" si="8"/>
        <v>0</v>
      </c>
      <c r="O16" s="29">
        <f t="shared" si="9"/>
        <v>1.3511252343749995E-2</v>
      </c>
      <c r="P16" s="54">
        <f t="shared" si="4"/>
        <v>3.2427005624999984E-2</v>
      </c>
    </row>
    <row r="17" spans="1:16" ht="21" x14ac:dyDescent="0.25">
      <c r="A17" s="5">
        <v>0.34375</v>
      </c>
      <c r="B17" s="47">
        <f t="shared" si="3"/>
        <v>0</v>
      </c>
      <c r="C17" s="42">
        <v>0</v>
      </c>
      <c r="D17" s="42">
        <v>0</v>
      </c>
      <c r="E17" s="43">
        <v>0</v>
      </c>
      <c r="G17" s="56">
        <f>C17-'Donnees 2023'!E35</f>
        <v>-14</v>
      </c>
      <c r="H17" s="30">
        <f t="shared" si="10"/>
        <v>0</v>
      </c>
      <c r="I17" s="29">
        <f t="shared" si="5"/>
        <v>4.886569597656246E-3</v>
      </c>
      <c r="J17" s="57">
        <f>D17-'Donnees 2023'!F35</f>
        <v>-5</v>
      </c>
      <c r="K17" s="30">
        <f t="shared" si="6"/>
        <v>0</v>
      </c>
      <c r="L17" s="29">
        <f t="shared" si="7"/>
        <v>1.7339440507812486E-3</v>
      </c>
      <c r="M17" s="30">
        <f>E17-'Donnees 2023'!G35</f>
        <v>-45</v>
      </c>
      <c r="N17" s="30">
        <f t="shared" si="8"/>
        <v>0</v>
      </c>
      <c r="O17" s="29">
        <f t="shared" si="9"/>
        <v>4.7289383203124981E-3</v>
      </c>
      <c r="P17" s="54">
        <f t="shared" si="4"/>
        <v>1.1349451968749993E-2</v>
      </c>
    </row>
    <row r="18" spans="1:16" ht="21" x14ac:dyDescent="0.25">
      <c r="A18" s="5">
        <v>0.34722222222222227</v>
      </c>
      <c r="B18" s="47">
        <f t="shared" si="3"/>
        <v>0</v>
      </c>
      <c r="C18" s="42">
        <v>0</v>
      </c>
      <c r="D18" s="42">
        <v>0</v>
      </c>
      <c r="E18" s="43">
        <v>0</v>
      </c>
      <c r="G18" s="56">
        <f>C18-'Donnees 2023'!E36</f>
        <v>-24</v>
      </c>
      <c r="H18" s="30">
        <f t="shared" si="10"/>
        <v>0</v>
      </c>
      <c r="I18" s="29">
        <f t="shared" si="5"/>
        <v>1.710299359179686E-3</v>
      </c>
      <c r="J18" s="57">
        <f>D18-'Donnees 2023'!F36</f>
        <v>-15</v>
      </c>
      <c r="K18" s="30">
        <f t="shared" si="6"/>
        <v>0</v>
      </c>
      <c r="L18" s="29">
        <f t="shared" si="7"/>
        <v>6.0688041777343701E-4</v>
      </c>
      <c r="M18" s="30">
        <f>E18-'Donnees 2023'!G36</f>
        <v>-29</v>
      </c>
      <c r="N18" s="30">
        <f t="shared" si="8"/>
        <v>0</v>
      </c>
      <c r="O18" s="29">
        <f t="shared" si="9"/>
        <v>1.6551284121093743E-3</v>
      </c>
      <c r="P18" s="54">
        <f t="shared" si="4"/>
        <v>3.9723081890624973E-3</v>
      </c>
    </row>
    <row r="19" spans="1:16" ht="21" x14ac:dyDescent="0.25">
      <c r="A19" s="5">
        <v>0.35069444444444442</v>
      </c>
      <c r="B19" s="47">
        <f t="shared" si="3"/>
        <v>0</v>
      </c>
      <c r="C19" s="42">
        <v>0</v>
      </c>
      <c r="D19" s="42">
        <v>0</v>
      </c>
      <c r="E19" s="43">
        <v>0</v>
      </c>
      <c r="G19" s="56">
        <f>C19-'Donnees 2023'!E37</f>
        <v>-28</v>
      </c>
      <c r="H19" s="30">
        <f t="shared" si="10"/>
        <v>0</v>
      </c>
      <c r="I19" s="30">
        <f t="shared" si="5"/>
        <v>5.9860477571289006E-4</v>
      </c>
      <c r="J19" s="57">
        <f>D19-'Donnees 2023'!F37</f>
        <v>-18</v>
      </c>
      <c r="K19" s="30">
        <f t="shared" si="6"/>
        <v>0</v>
      </c>
      <c r="L19" s="29">
        <f t="shared" si="7"/>
        <v>2.1240814622070295E-4</v>
      </c>
      <c r="M19" s="30">
        <f>E19-'Donnees 2023'!G37</f>
        <v>-41</v>
      </c>
      <c r="N19" s="30">
        <f t="shared" si="8"/>
        <v>0</v>
      </c>
      <c r="O19" s="29">
        <f t="shared" si="9"/>
        <v>5.7929494423828093E-4</v>
      </c>
      <c r="P19" s="54">
        <f t="shared" si="4"/>
        <v>1.3903078661718739E-3</v>
      </c>
    </row>
    <row r="20" spans="1:16" ht="21" x14ac:dyDescent="0.25">
      <c r="A20" s="5">
        <v>0.35416666666666669</v>
      </c>
      <c r="B20" s="47">
        <f t="shared" si="3"/>
        <v>0</v>
      </c>
      <c r="C20" s="42">
        <v>0</v>
      </c>
      <c r="D20" s="42">
        <v>0</v>
      </c>
      <c r="E20" s="43">
        <v>0</v>
      </c>
      <c r="G20" s="56">
        <f>C20-'Donnees 2023'!E38</f>
        <v>-31</v>
      </c>
      <c r="H20" s="30">
        <f t="shared" si="10"/>
        <v>0</v>
      </c>
      <c r="I20" s="30">
        <f t="shared" si="5"/>
        <v>2.0951167149951152E-4</v>
      </c>
      <c r="J20" s="57">
        <f>D20-'Donnees 2023'!F38</f>
        <v>-21</v>
      </c>
      <c r="K20" s="30">
        <f t="shared" si="6"/>
        <v>0</v>
      </c>
      <c r="L20" s="29">
        <f t="shared" si="7"/>
        <v>7.4342851177246024E-5</v>
      </c>
      <c r="M20" s="30">
        <f>E20-'Donnees 2023'!G38</f>
        <v>-53</v>
      </c>
      <c r="N20" s="30">
        <f t="shared" si="8"/>
        <v>0</v>
      </c>
      <c r="O20" s="29">
        <f t="shared" si="9"/>
        <v>2.0275323048339831E-4</v>
      </c>
      <c r="P20" s="54">
        <f t="shared" si="4"/>
        <v>4.8660775316015589E-4</v>
      </c>
    </row>
    <row r="21" spans="1:16" ht="21" x14ac:dyDescent="0.25">
      <c r="A21" s="5">
        <v>0.3576388888888889</v>
      </c>
      <c r="B21" s="47">
        <f t="shared" si="3"/>
        <v>0</v>
      </c>
      <c r="C21" s="42">
        <v>0</v>
      </c>
      <c r="D21" s="42">
        <v>0</v>
      </c>
      <c r="E21" s="43">
        <v>0</v>
      </c>
      <c r="G21" s="56">
        <f>C21-'Donnees 2023'!E40</f>
        <v>-35</v>
      </c>
      <c r="H21" s="30">
        <f t="shared" si="10"/>
        <v>0</v>
      </c>
      <c r="I21" s="30">
        <f t="shared" si="5"/>
        <v>7.3329085024829031E-5</v>
      </c>
      <c r="J21" s="57">
        <f>D21-'Donnees 2023'!F40</f>
        <v>-22</v>
      </c>
      <c r="K21" s="30">
        <f t="shared" si="6"/>
        <v>0</v>
      </c>
      <c r="L21" s="29">
        <f t="shared" si="7"/>
        <v>2.6019997912036106E-5</v>
      </c>
      <c r="M21" s="30">
        <f>E21-'Donnees 2023'!G40</f>
        <v>-56</v>
      </c>
      <c r="N21" s="30">
        <f t="shared" si="8"/>
        <v>0</v>
      </c>
      <c r="O21" s="29">
        <f t="shared" si="9"/>
        <v>7.0963630669189403E-5</v>
      </c>
      <c r="P21" s="54">
        <f t="shared" si="4"/>
        <v>1.7031271360605456E-4</v>
      </c>
    </row>
    <row r="22" spans="1:16" ht="21" x14ac:dyDescent="0.25">
      <c r="A22" s="5">
        <v>0.3611111111111111</v>
      </c>
      <c r="B22" s="47">
        <f t="shared" si="3"/>
        <v>0</v>
      </c>
      <c r="C22" s="42">
        <v>0</v>
      </c>
      <c r="D22" s="42">
        <v>0</v>
      </c>
      <c r="E22" s="43">
        <v>0</v>
      </c>
      <c r="G22" s="56">
        <f>C22-'Donnees 2023'!E41</f>
        <v>-39</v>
      </c>
      <c r="H22" s="30">
        <f t="shared" si="10"/>
        <v>0</v>
      </c>
      <c r="I22" s="30">
        <f t="shared" si="5"/>
        <v>2.5665179758690161E-5</v>
      </c>
      <c r="J22" s="57">
        <f>D22-'Donnees 2023'!F41</f>
        <v>-22</v>
      </c>
      <c r="K22" s="30">
        <f t="shared" si="6"/>
        <v>0</v>
      </c>
      <c r="L22" s="29">
        <f t="shared" si="7"/>
        <v>9.1069992692126358E-6</v>
      </c>
      <c r="M22" s="30">
        <f>E22-'Donnees 2023'!G41</f>
        <v>-58</v>
      </c>
      <c r="N22" s="30">
        <f t="shared" si="8"/>
        <v>0</v>
      </c>
      <c r="O22" s="29">
        <f t="shared" si="9"/>
        <v>2.4837270734216288E-5</v>
      </c>
      <c r="P22" s="54">
        <f t="shared" si="4"/>
        <v>5.9609449762119086E-5</v>
      </c>
    </row>
    <row r="23" spans="1:16" ht="21" x14ac:dyDescent="0.25">
      <c r="A23" s="5">
        <v>0.36458333333333331</v>
      </c>
      <c r="B23" s="47">
        <f t="shared" si="3"/>
        <v>0</v>
      </c>
      <c r="C23" s="42">
        <v>0</v>
      </c>
      <c r="D23" s="42">
        <v>0</v>
      </c>
      <c r="E23" s="43">
        <v>0</v>
      </c>
      <c r="G23" s="56">
        <f>C23-'Donnees 2023'!E42</f>
        <v>-43</v>
      </c>
      <c r="H23" s="30">
        <f t="shared" si="10"/>
        <v>0</v>
      </c>
      <c r="I23" s="30">
        <f t="shared" si="5"/>
        <v>8.9828129155415557E-6</v>
      </c>
      <c r="J23" s="57">
        <f>D23-'Donnees 2023'!F42</f>
        <v>-22</v>
      </c>
      <c r="K23" s="30">
        <f t="shared" si="6"/>
        <v>0</v>
      </c>
      <c r="L23" s="29">
        <f t="shared" si="7"/>
        <v>3.1874497442244224E-6</v>
      </c>
      <c r="M23" s="30">
        <f>E23-'Donnees 2023'!G42</f>
        <v>-59</v>
      </c>
      <c r="N23" s="30">
        <f t="shared" si="8"/>
        <v>0</v>
      </c>
      <c r="O23" s="29">
        <f t="shared" si="9"/>
        <v>8.6930447569756995E-6</v>
      </c>
      <c r="P23" s="54">
        <f t="shared" si="4"/>
        <v>2.0863307416741677E-5</v>
      </c>
    </row>
    <row r="24" spans="1:16" ht="21" x14ac:dyDescent="0.25">
      <c r="A24" s="5">
        <v>0.36805555555555558</v>
      </c>
      <c r="B24" s="47">
        <f t="shared" si="3"/>
        <v>0</v>
      </c>
      <c r="C24" s="42">
        <v>0</v>
      </c>
      <c r="D24" s="42">
        <v>0</v>
      </c>
      <c r="E24" s="43">
        <v>0</v>
      </c>
      <c r="G24" s="56">
        <f>C24-'Donnees 2023'!E43</f>
        <v>-48</v>
      </c>
      <c r="H24" s="30">
        <f t="shared" si="10"/>
        <v>0</v>
      </c>
      <c r="I24" s="30">
        <f t="shared" si="5"/>
        <v>3.1439845204395445E-6</v>
      </c>
      <c r="J24" s="57">
        <f>D24-'Donnees 2023'!F43</f>
        <v>-22</v>
      </c>
      <c r="K24" s="30">
        <f t="shared" si="6"/>
        <v>0</v>
      </c>
      <c r="L24" s="29">
        <f t="shared" si="7"/>
        <v>1.1156074104785477E-6</v>
      </c>
      <c r="M24" s="30">
        <f>E24-'Donnees 2023'!G43</f>
        <v>-59</v>
      </c>
      <c r="N24" s="30">
        <f t="shared" si="8"/>
        <v>0</v>
      </c>
      <c r="O24" s="29">
        <f t="shared" si="9"/>
        <v>3.0425656649414948E-6</v>
      </c>
      <c r="P24" s="54">
        <f t="shared" si="4"/>
        <v>7.3021575958595874E-6</v>
      </c>
    </row>
    <row r="25" spans="1:16" ht="21" x14ac:dyDescent="0.25">
      <c r="A25" s="5">
        <v>0.37152777777777773</v>
      </c>
      <c r="B25" s="47">
        <f t="shared" si="3"/>
        <v>0</v>
      </c>
      <c r="C25" s="42">
        <v>0</v>
      </c>
      <c r="D25" s="42">
        <v>0</v>
      </c>
      <c r="E25" s="43">
        <v>0</v>
      </c>
      <c r="G25" s="56">
        <f>C25-'Donnees 2023'!E44</f>
        <v>-54</v>
      </c>
      <c r="H25" s="30">
        <f t="shared" si="10"/>
        <v>0</v>
      </c>
      <c r="I25" s="30">
        <f t="shared" si="5"/>
        <v>1.1003945821538406E-6</v>
      </c>
      <c r="J25" s="57">
        <f>D25-'Donnees 2023'!F44</f>
        <v>-22</v>
      </c>
      <c r="K25" s="30">
        <f t="shared" si="6"/>
        <v>0</v>
      </c>
      <c r="L25" s="29">
        <f t="shared" si="7"/>
        <v>3.9046259366749166E-7</v>
      </c>
      <c r="M25" s="30">
        <f>E25-'Donnees 2023'!G44</f>
        <v>-60</v>
      </c>
      <c r="N25" s="30">
        <f t="shared" si="8"/>
        <v>0</v>
      </c>
      <c r="O25" s="29">
        <f t="shared" si="9"/>
        <v>1.0648979827295231E-6</v>
      </c>
      <c r="P25" s="54">
        <f t="shared" si="4"/>
        <v>2.5557551585508555E-6</v>
      </c>
    </row>
    <row r="26" spans="1:16" ht="21" x14ac:dyDescent="0.25">
      <c r="A26" s="5">
        <v>0.375</v>
      </c>
      <c r="B26" s="47">
        <f t="shared" si="3"/>
        <v>0</v>
      </c>
      <c r="C26" s="42">
        <v>0</v>
      </c>
      <c r="D26" s="42">
        <v>0</v>
      </c>
      <c r="E26" s="43">
        <v>0</v>
      </c>
      <c r="G26" s="56">
        <f>C26-'Donnees 2023'!E45</f>
        <v>-58</v>
      </c>
      <c r="H26" s="30">
        <f t="shared" si="10"/>
        <v>0</v>
      </c>
      <c r="I26" s="30">
        <f t="shared" si="5"/>
        <v>3.851381037538442E-7</v>
      </c>
      <c r="J26" s="57">
        <f>D26-'Donnees 2023'!F45</f>
        <v>-22</v>
      </c>
      <c r="K26" s="30">
        <f t="shared" si="6"/>
        <v>0</v>
      </c>
      <c r="L26" s="29">
        <f t="shared" si="7"/>
        <v>1.3666190778362207E-7</v>
      </c>
      <c r="M26" s="30">
        <f>E26-'Donnees 2023'!G45</f>
        <v>-60</v>
      </c>
      <c r="N26" s="30">
        <f t="shared" si="8"/>
        <v>0</v>
      </c>
      <c r="O26" s="29">
        <f t="shared" si="9"/>
        <v>3.7271429395533306E-7</v>
      </c>
      <c r="P26" s="54">
        <f t="shared" si="4"/>
        <v>8.945143054927993E-7</v>
      </c>
    </row>
    <row r="27" spans="1:16" ht="21" x14ac:dyDescent="0.25">
      <c r="A27" s="5">
        <v>0.37847222222222227</v>
      </c>
      <c r="B27" s="47">
        <f t="shared" si="3"/>
        <v>0</v>
      </c>
      <c r="C27" s="42">
        <v>0</v>
      </c>
      <c r="D27" s="42">
        <v>0</v>
      </c>
      <c r="E27" s="43">
        <v>0</v>
      </c>
      <c r="G27" s="56">
        <f>C27-'Donnees 2023'!E46</f>
        <v>-59</v>
      </c>
      <c r="H27" s="30">
        <f t="shared" si="10"/>
        <v>0</v>
      </c>
      <c r="I27" s="30">
        <f>(I26*I$6)+(H27*I$5)</f>
        <v>1.3479833631384547E-7</v>
      </c>
      <c r="J27" s="57">
        <f>D27-'Donnees 2023'!F46</f>
        <v>-22</v>
      </c>
      <c r="K27" s="30">
        <f t="shared" si="6"/>
        <v>0</v>
      </c>
      <c r="L27" s="29">
        <f t="shared" si="7"/>
        <v>4.7831667724267722E-8</v>
      </c>
      <c r="M27" s="30">
        <f>E27-'Donnees 2023'!G46</f>
        <v>-60</v>
      </c>
      <c r="N27" s="30">
        <f t="shared" si="8"/>
        <v>0</v>
      </c>
      <c r="O27" s="29">
        <f t="shared" si="9"/>
        <v>1.3045000288436657E-7</v>
      </c>
      <c r="P27" s="54">
        <f t="shared" si="4"/>
        <v>3.1308000692247978E-7</v>
      </c>
    </row>
    <row r="28" spans="1:16" ht="21" x14ac:dyDescent="0.25">
      <c r="A28" s="5">
        <v>0.38194444444444442</v>
      </c>
      <c r="B28" s="47">
        <f t="shared" si="3"/>
        <v>0</v>
      </c>
      <c r="C28" s="42">
        <v>0</v>
      </c>
      <c r="D28" s="42">
        <v>0</v>
      </c>
      <c r="E28" s="43">
        <v>0</v>
      </c>
      <c r="G28" s="56">
        <f>C28-'Donnees 2023'!E47</f>
        <v>-59</v>
      </c>
      <c r="H28" s="30">
        <f t="shared" si="10"/>
        <v>0</v>
      </c>
      <c r="I28" s="30">
        <f t="shared" si="5"/>
        <v>4.7179417709845909E-8</v>
      </c>
      <c r="J28" s="57">
        <f>D28-'Donnees 2023'!F47</f>
        <v>-22</v>
      </c>
      <c r="K28" s="30">
        <f t="shared" si="6"/>
        <v>0</v>
      </c>
      <c r="L28" s="29">
        <f t="shared" si="7"/>
        <v>1.6741083703493703E-8</v>
      </c>
      <c r="M28" s="30">
        <f>E28-'Donnees 2023'!G47</f>
        <v>-60</v>
      </c>
      <c r="N28" s="30">
        <f t="shared" si="8"/>
        <v>0</v>
      </c>
      <c r="O28" s="29">
        <f t="shared" si="9"/>
        <v>4.5657501009528301E-8</v>
      </c>
      <c r="P28" s="54">
        <f t="shared" si="4"/>
        <v>1.0957800242286791E-7</v>
      </c>
    </row>
    <row r="29" spans="1:16" ht="21" x14ac:dyDescent="0.25">
      <c r="A29" s="5">
        <v>0.38541666666666669</v>
      </c>
      <c r="B29" s="47">
        <f t="shared" si="3"/>
        <v>0</v>
      </c>
      <c r="C29" s="42">
        <v>0</v>
      </c>
      <c r="D29" s="42">
        <v>0</v>
      </c>
      <c r="E29" s="43">
        <v>0</v>
      </c>
      <c r="G29" s="56">
        <f>C29-'Donnees 2023'!E48</f>
        <v>-62</v>
      </c>
      <c r="H29" s="30">
        <f t="shared" si="10"/>
        <v>0</v>
      </c>
      <c r="I29" s="30">
        <f t="shared" si="5"/>
        <v>1.6512796198446067E-8</v>
      </c>
      <c r="J29" s="57">
        <f>D29-'Donnees 2023'!F48</f>
        <v>-22</v>
      </c>
      <c r="K29" s="30">
        <f t="shared" si="6"/>
        <v>0</v>
      </c>
      <c r="L29" s="29">
        <f t="shared" si="7"/>
        <v>5.8593792962227954E-9</v>
      </c>
      <c r="M29" s="30">
        <f>E29-'Donnees 2023'!G48</f>
        <v>-60</v>
      </c>
      <c r="N29" s="30">
        <f t="shared" si="8"/>
        <v>0</v>
      </c>
      <c r="O29" s="29">
        <f t="shared" si="9"/>
        <v>1.5980125353334905E-8</v>
      </c>
      <c r="P29" s="54">
        <f t="shared" si="4"/>
        <v>3.8352300848003767E-8</v>
      </c>
    </row>
    <row r="30" spans="1:16" ht="21" x14ac:dyDescent="0.25">
      <c r="A30" s="5">
        <v>0.3888888888888889</v>
      </c>
      <c r="B30" s="47">
        <f t="shared" si="3"/>
        <v>0</v>
      </c>
      <c r="C30" s="42">
        <v>0</v>
      </c>
      <c r="D30" s="42">
        <v>0</v>
      </c>
      <c r="E30" s="43">
        <v>0</v>
      </c>
      <c r="G30" s="56">
        <f>C30-'Donnees 2023'!E49</f>
        <v>-62</v>
      </c>
      <c r="H30" s="30">
        <f t="shared" si="10"/>
        <v>0</v>
      </c>
      <c r="I30" s="30">
        <f t="shared" si="5"/>
        <v>5.779478669456123E-9</v>
      </c>
      <c r="J30" s="57">
        <f>D30-'Donnees 2023'!F49</f>
        <v>-22</v>
      </c>
      <c r="K30" s="30">
        <f t="shared" si="6"/>
        <v>0</v>
      </c>
      <c r="L30" s="29">
        <f t="shared" si="7"/>
        <v>2.0507827536779782E-9</v>
      </c>
      <c r="M30" s="30">
        <f>E30-'Donnees 2023'!G49</f>
        <v>-60</v>
      </c>
      <c r="N30" s="30">
        <f t="shared" si="8"/>
        <v>0</v>
      </c>
      <c r="O30" s="29">
        <f t="shared" si="9"/>
        <v>5.5930438736672164E-9</v>
      </c>
      <c r="P30" s="54">
        <f t="shared" si="4"/>
        <v>1.3423305296801318E-8</v>
      </c>
    </row>
    <row r="31" spans="1:16" ht="21" x14ac:dyDescent="0.25">
      <c r="A31" s="5">
        <v>0.3923611111111111</v>
      </c>
      <c r="B31" s="47">
        <f t="shared" si="3"/>
        <v>0</v>
      </c>
      <c r="C31" s="42">
        <v>0</v>
      </c>
      <c r="D31" s="42">
        <v>0</v>
      </c>
      <c r="E31" s="43">
        <v>0</v>
      </c>
      <c r="G31" s="56">
        <f>C31-'Donnees 2023'!E50</f>
        <v>-62</v>
      </c>
      <c r="H31" s="30">
        <f t="shared" si="10"/>
        <v>0</v>
      </c>
      <c r="I31" s="30">
        <f t="shared" si="5"/>
        <v>2.0228175343096431E-9</v>
      </c>
      <c r="J31" s="57">
        <f>D31-'Donnees 2023'!F50</f>
        <v>-22</v>
      </c>
      <c r="K31" s="30">
        <f t="shared" si="6"/>
        <v>0</v>
      </c>
      <c r="L31" s="29">
        <f t="shared" si="7"/>
        <v>7.177739637872923E-10</v>
      </c>
      <c r="M31" s="30">
        <f>E31-'Donnees 2023'!G50</f>
        <v>-60</v>
      </c>
      <c r="N31" s="30">
        <f t="shared" si="8"/>
        <v>0</v>
      </c>
      <c r="O31" s="29">
        <f t="shared" si="9"/>
        <v>1.9575653557835257E-9</v>
      </c>
      <c r="P31" s="54">
        <f t="shared" si="4"/>
        <v>4.6981568538804611E-9</v>
      </c>
    </row>
    <row r="32" spans="1:16" ht="21" x14ac:dyDescent="0.25">
      <c r="A32" s="5">
        <v>0.39583333333333331</v>
      </c>
      <c r="B32" s="47">
        <f t="shared" si="3"/>
        <v>0</v>
      </c>
      <c r="C32" s="42">
        <v>0</v>
      </c>
      <c r="D32" s="42">
        <v>0</v>
      </c>
      <c r="E32" s="43">
        <v>0</v>
      </c>
      <c r="G32" s="56">
        <f>C32-'Donnees 2023'!E51</f>
        <v>-62</v>
      </c>
      <c r="H32" s="30">
        <f t="shared" si="10"/>
        <v>0</v>
      </c>
      <c r="I32" s="30">
        <f t="shared" si="5"/>
        <v>7.0798613700837499E-10</v>
      </c>
      <c r="J32" s="57">
        <f>D32-'Donnees 2023'!F51</f>
        <v>-22</v>
      </c>
      <c r="K32" s="30">
        <f t="shared" si="6"/>
        <v>0</v>
      </c>
      <c r="L32" s="29">
        <f t="shared" si="7"/>
        <v>2.5122088732555227E-10</v>
      </c>
      <c r="M32" s="30">
        <f>E32-'Donnees 2023'!G51</f>
        <v>-60</v>
      </c>
      <c r="N32" s="30">
        <f t="shared" si="8"/>
        <v>0</v>
      </c>
      <c r="O32" s="29">
        <f t="shared" si="9"/>
        <v>6.8514787452423394E-10</v>
      </c>
      <c r="P32" s="54">
        <f t="shared" si="4"/>
        <v>1.644354898858161E-9</v>
      </c>
    </row>
    <row r="33" spans="1:16" ht="21" x14ac:dyDescent="0.25">
      <c r="A33" s="5">
        <v>0.39930555555555558</v>
      </c>
      <c r="B33" s="47">
        <f t="shared" si="3"/>
        <v>0</v>
      </c>
      <c r="C33" s="42">
        <v>0</v>
      </c>
      <c r="D33" s="42">
        <v>0</v>
      </c>
      <c r="E33" s="43">
        <v>0</v>
      </c>
      <c r="G33" s="56">
        <f>C33-'Donnees 2023'!E52</f>
        <v>-62</v>
      </c>
      <c r="H33" s="30">
        <f t="shared" si="10"/>
        <v>0</v>
      </c>
      <c r="I33" s="30">
        <f t="shared" si="5"/>
        <v>2.4779514795293123E-10</v>
      </c>
      <c r="J33" s="57">
        <f>D33-'Donnees 2023'!F52</f>
        <v>-22</v>
      </c>
      <c r="K33" s="30">
        <f t="shared" si="6"/>
        <v>0</v>
      </c>
      <c r="L33" s="29">
        <f t="shared" si="7"/>
        <v>8.7927310563943293E-11</v>
      </c>
      <c r="M33" s="30">
        <f>E33-'Donnees 2023'!G52</f>
        <v>-60</v>
      </c>
      <c r="N33" s="30">
        <f t="shared" si="8"/>
        <v>0</v>
      </c>
      <c r="O33" s="29">
        <f t="shared" si="9"/>
        <v>2.3980175608348185E-10</v>
      </c>
      <c r="P33" s="54">
        <f t="shared" si="4"/>
        <v>5.7552421460035632E-10</v>
      </c>
    </row>
    <row r="34" spans="1:16" ht="21" x14ac:dyDescent="0.25">
      <c r="A34" s="5">
        <v>0.40277777777777773</v>
      </c>
      <c r="B34" s="47">
        <f t="shared" si="3"/>
        <v>0</v>
      </c>
      <c r="C34" s="42">
        <v>0</v>
      </c>
      <c r="D34" s="42">
        <v>0</v>
      </c>
      <c r="E34" s="43">
        <v>0</v>
      </c>
      <c r="G34" s="56">
        <f>C34-'Donnees 2023'!E53</f>
        <v>-62</v>
      </c>
      <c r="H34" s="30">
        <f t="shared" si="10"/>
        <v>0</v>
      </c>
      <c r="I34" s="30">
        <f t="shared" si="5"/>
        <v>8.6728301783525925E-11</v>
      </c>
      <c r="J34" s="57">
        <f>D34-'Donnees 2023'!F53</f>
        <v>-22</v>
      </c>
      <c r="K34" s="30">
        <f t="shared" si="6"/>
        <v>0</v>
      </c>
      <c r="L34" s="29">
        <f t="shared" si="7"/>
        <v>3.077455869738015E-11</v>
      </c>
      <c r="M34" s="30">
        <f>E34-'Donnees 2023'!G53</f>
        <v>-60</v>
      </c>
      <c r="N34" s="30">
        <f t="shared" si="8"/>
        <v>0</v>
      </c>
      <c r="O34" s="29">
        <f t="shared" si="9"/>
        <v>8.3930614629218644E-11</v>
      </c>
      <c r="P34" s="54">
        <f t="shared" si="4"/>
        <v>2.0143347511012474E-10</v>
      </c>
    </row>
    <row r="35" spans="1:16" ht="21" x14ac:dyDescent="0.25">
      <c r="A35" s="5">
        <v>0.40625</v>
      </c>
      <c r="B35" s="47">
        <f t="shared" si="3"/>
        <v>0</v>
      </c>
      <c r="C35" s="42">
        <v>0</v>
      </c>
      <c r="D35" s="42">
        <v>0</v>
      </c>
      <c r="E35" s="43">
        <v>0</v>
      </c>
      <c r="G35" s="56">
        <f>C35-'Donnees 2023'!E54</f>
        <v>-62</v>
      </c>
      <c r="H35" s="30">
        <f t="shared" si="10"/>
        <v>0</v>
      </c>
      <c r="I35" s="30">
        <f t="shared" si="5"/>
        <v>3.0354905624234071E-11</v>
      </c>
      <c r="J35" s="57">
        <f>D35-'Donnees 2023'!F54</f>
        <v>-22</v>
      </c>
      <c r="K35" s="30">
        <f t="shared" si="6"/>
        <v>0</v>
      </c>
      <c r="L35" s="29">
        <f t="shared" si="7"/>
        <v>1.0771095544083052E-11</v>
      </c>
      <c r="M35" s="30">
        <f>E35-'Donnees 2023'!G54</f>
        <v>-60</v>
      </c>
      <c r="N35" s="30">
        <f t="shared" si="8"/>
        <v>0</v>
      </c>
      <c r="O35" s="29">
        <f t="shared" si="9"/>
        <v>2.9375715120226522E-11</v>
      </c>
      <c r="P35" s="54">
        <f t="shared" si="4"/>
        <v>7.0501716288543653E-11</v>
      </c>
    </row>
    <row r="36" spans="1:16" ht="21" x14ac:dyDescent="0.25">
      <c r="A36" s="5">
        <v>0.40972222222222227</v>
      </c>
      <c r="B36" s="47">
        <f t="shared" si="3"/>
        <v>0</v>
      </c>
      <c r="C36" s="42">
        <v>0</v>
      </c>
      <c r="D36" s="42">
        <v>0</v>
      </c>
      <c r="E36" s="43">
        <v>0</v>
      </c>
      <c r="G36" s="56">
        <f>C36-'Donnees 2023'!E55</f>
        <v>-62</v>
      </c>
      <c r="H36" s="30">
        <f t="shared" si="10"/>
        <v>0</v>
      </c>
      <c r="I36" s="30">
        <f t="shared" si="5"/>
        <v>1.0624216968481923E-11</v>
      </c>
      <c r="J36" s="57">
        <f>D36-'Donnees 2023'!F55</f>
        <v>-22</v>
      </c>
      <c r="K36" s="30">
        <f t="shared" si="6"/>
        <v>0</v>
      </c>
      <c r="L36" s="29">
        <f t="shared" si="7"/>
        <v>3.769883440429068E-12</v>
      </c>
      <c r="M36" s="30">
        <f>E36-'Donnees 2023'!G55</f>
        <v>-60</v>
      </c>
      <c r="N36" s="30">
        <f t="shared" si="8"/>
        <v>0</v>
      </c>
      <c r="O36" s="29">
        <f t="shared" si="9"/>
        <v>1.0281500292079283E-11</v>
      </c>
      <c r="P36" s="54">
        <f t="shared" si="4"/>
        <v>2.4675600700990273E-11</v>
      </c>
    </row>
    <row r="37" spans="1:16" ht="21" x14ac:dyDescent="0.25">
      <c r="A37" s="5">
        <v>0.41319444444444442</v>
      </c>
      <c r="B37" s="47">
        <f t="shared" si="3"/>
        <v>0</v>
      </c>
      <c r="C37" s="42">
        <v>0</v>
      </c>
      <c r="D37" s="42">
        <v>0</v>
      </c>
      <c r="E37" s="43">
        <v>0</v>
      </c>
      <c r="G37" s="56">
        <f>C37-'Donnees 2023'!E56</f>
        <v>-62</v>
      </c>
      <c r="H37" s="30">
        <f t="shared" si="10"/>
        <v>0</v>
      </c>
      <c r="I37" s="30">
        <f t="shared" si="5"/>
        <v>3.7184759389686727E-12</v>
      </c>
      <c r="J37" s="57">
        <f>D37-'Donnees 2023'!F56</f>
        <v>-22</v>
      </c>
      <c r="K37" s="30">
        <f t="shared" si="6"/>
        <v>0</v>
      </c>
      <c r="L37" s="29">
        <f t="shared" si="7"/>
        <v>1.3194592041501738E-12</v>
      </c>
      <c r="M37" s="30">
        <f>E37-'Donnees 2023'!G56</f>
        <v>-60</v>
      </c>
      <c r="N37" s="30">
        <f t="shared" si="8"/>
        <v>0</v>
      </c>
      <c r="O37" s="29">
        <f t="shared" si="9"/>
        <v>3.5985251022277489E-12</v>
      </c>
      <c r="P37" s="54">
        <f t="shared" si="4"/>
        <v>8.636460245346596E-12</v>
      </c>
    </row>
    <row r="38" spans="1:16" ht="22" thickBot="1" x14ac:dyDescent="0.3">
      <c r="A38" s="5">
        <v>4.416666666666667</v>
      </c>
      <c r="B38" s="48">
        <f t="shared" si="3"/>
        <v>0</v>
      </c>
      <c r="C38" s="44">
        <v>0</v>
      </c>
      <c r="D38" s="44">
        <v>0</v>
      </c>
      <c r="E38" s="45">
        <v>0</v>
      </c>
      <c r="G38" s="58">
        <f>C38-'Donnees 2023'!E57</f>
        <v>-62</v>
      </c>
      <c r="H38" s="40">
        <f t="shared" si="10"/>
        <v>0</v>
      </c>
      <c r="I38" s="40">
        <f t="shared" si="5"/>
        <v>1.3014665786390354E-12</v>
      </c>
      <c r="J38" s="59">
        <f>D38-'Donnees 2023'!F57</f>
        <v>-22</v>
      </c>
      <c r="K38" s="40">
        <f t="shared" si="6"/>
        <v>0</v>
      </c>
      <c r="L38" s="41">
        <f t="shared" si="7"/>
        <v>4.6181072145256076E-13</v>
      </c>
      <c r="M38" s="40">
        <f>E38-'Donnees 2023'!G57</f>
        <v>-60</v>
      </c>
      <c r="N38" s="40">
        <f t="shared" si="8"/>
        <v>0</v>
      </c>
      <c r="O38" s="41">
        <f t="shared" si="9"/>
        <v>1.2594837857797121E-12</v>
      </c>
      <c r="P38" s="55">
        <f t="shared" si="4"/>
        <v>3.0227610858713082E-12</v>
      </c>
    </row>
    <row r="39" spans="1:16" x14ac:dyDescent="0.2">
      <c r="A39" s="5"/>
    </row>
    <row r="40" spans="1:16" ht="17" thickBot="1" x14ac:dyDescent="0.25">
      <c r="A40" s="5"/>
    </row>
    <row r="41" spans="1:16" ht="23" thickTop="1" thickBot="1" x14ac:dyDescent="0.25">
      <c r="A41" s="3">
        <f ca="1">NOW()</f>
        <v>45713.448607407408</v>
      </c>
      <c r="M41" s="60"/>
    </row>
    <row r="42" spans="1:16" ht="22" thickTop="1" x14ac:dyDescent="0.2">
      <c r="A42" s="4">
        <f ca="1">NOW()</f>
        <v>45713.448607407408</v>
      </c>
      <c r="M42" s="60"/>
    </row>
    <row r="43" spans="1:16" x14ac:dyDescent="0.2">
      <c r="M43" s="60"/>
    </row>
    <row r="44" spans="1:16" x14ac:dyDescent="0.2">
      <c r="M44" s="60"/>
    </row>
    <row r="45" spans="1:16" x14ac:dyDescent="0.2">
      <c r="M45" s="60"/>
    </row>
    <row r="46" spans="1:16" x14ac:dyDescent="0.2">
      <c r="M46" s="60"/>
    </row>
    <row r="47" spans="1:16" x14ac:dyDescent="0.2">
      <c r="M47" s="60"/>
    </row>
    <row r="48" spans="1:16" x14ac:dyDescent="0.2">
      <c r="M48" s="60"/>
    </row>
    <row r="49" spans="13:13" x14ac:dyDescent="0.2">
      <c r="M49" s="60"/>
    </row>
    <row r="50" spans="13:13" x14ac:dyDescent="0.2">
      <c r="M50" s="60"/>
    </row>
    <row r="51" spans="13:13" x14ac:dyDescent="0.2">
      <c r="M51" s="60"/>
    </row>
    <row r="52" spans="13:13" x14ac:dyDescent="0.2">
      <c r="M52" s="60"/>
    </row>
    <row r="53" spans="13:13" x14ac:dyDescent="0.2">
      <c r="M53" s="60"/>
    </row>
    <row r="54" spans="13:13" x14ac:dyDescent="0.2">
      <c r="M54" s="60"/>
    </row>
    <row r="55" spans="13:13" x14ac:dyDescent="0.2">
      <c r="M55" s="60"/>
    </row>
    <row r="56" spans="13:13" x14ac:dyDescent="0.2">
      <c r="M56" s="60"/>
    </row>
    <row r="57" spans="13:13" x14ac:dyDescent="0.2">
      <c r="M57" s="60"/>
    </row>
    <row r="58" spans="13:13" x14ac:dyDescent="0.2">
      <c r="M58" s="60"/>
    </row>
    <row r="59" spans="13:13" x14ac:dyDescent="0.2">
      <c r="M59" s="60"/>
    </row>
    <row r="60" spans="13:13" x14ac:dyDescent="0.2">
      <c r="M60" s="60"/>
    </row>
    <row r="61" spans="13:13" x14ac:dyDescent="0.2">
      <c r="M61" s="60"/>
    </row>
    <row r="62" spans="13:13" x14ac:dyDescent="0.2">
      <c r="M62" s="60"/>
    </row>
    <row r="63" spans="13:13" x14ac:dyDescent="0.2">
      <c r="M63" s="60"/>
    </row>
    <row r="64" spans="13:13" x14ac:dyDescent="0.2">
      <c r="M64" s="60"/>
    </row>
    <row r="65" spans="13:16" x14ac:dyDescent="0.2">
      <c r="M65" s="60"/>
    </row>
    <row r="66" spans="13:16" x14ac:dyDescent="0.2">
      <c r="M66" s="60"/>
    </row>
    <row r="67" spans="13:16" x14ac:dyDescent="0.2">
      <c r="M67" s="60"/>
    </row>
    <row r="68" spans="13:16" x14ac:dyDescent="0.2">
      <c r="M68" s="60"/>
      <c r="P68" s="60"/>
    </row>
    <row r="69" spans="13:16" x14ac:dyDescent="0.2">
      <c r="M69" s="60"/>
    </row>
    <row r="70" spans="13:16" x14ac:dyDescent="0.2">
      <c r="M70" s="60"/>
    </row>
    <row r="71" spans="13:16" x14ac:dyDescent="0.2">
      <c r="M71" s="6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/>
  <headerFooter>
    <oddHeader>&amp;L&amp;"Helvetica,Normal"&amp;K000000&amp;F&amp;C&amp;"Calibri,Normal"&amp;K000000
&amp;"Calibri Bold,Gras"&amp;16RM : Prévision participation « à chaud » de 2025</oddHeader>
    <oddFooter>&amp;R&amp;"Helvetica,Normal"&amp;K000000&amp;D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D348-BB6E-3048-9E09-5AA0859D512D}">
  <sheetPr>
    <pageSetUpPr fitToPage="1"/>
  </sheetPr>
  <dimension ref="B2:D30"/>
  <sheetViews>
    <sheetView workbookViewId="0">
      <selection activeCell="B30" sqref="B30"/>
    </sheetView>
  </sheetViews>
  <sheetFormatPr baseColWidth="10" defaultRowHeight="16" x14ac:dyDescent="0.2"/>
  <sheetData>
    <row r="2" spans="2:3" x14ac:dyDescent="0.2">
      <c r="B2" t="s">
        <v>4</v>
      </c>
    </row>
    <row r="3" spans="2:3" x14ac:dyDescent="0.2">
      <c r="B3" t="s">
        <v>5</v>
      </c>
    </row>
    <row r="4" spans="2:3" x14ac:dyDescent="0.2">
      <c r="B4" s="1" t="s">
        <v>6</v>
      </c>
      <c r="C4" t="s">
        <v>12</v>
      </c>
    </row>
    <row r="5" spans="2:3" x14ac:dyDescent="0.2">
      <c r="B5" s="2" t="s">
        <v>8</v>
      </c>
    </row>
    <row r="6" spans="2:3" x14ac:dyDescent="0.2">
      <c r="B6" t="s">
        <v>36</v>
      </c>
    </row>
    <row r="7" spans="2:3" x14ac:dyDescent="0.2">
      <c r="B7" t="s">
        <v>37</v>
      </c>
    </row>
    <row r="8" spans="2:3" x14ac:dyDescent="0.2">
      <c r="B8" t="s">
        <v>31</v>
      </c>
    </row>
    <row r="9" spans="2:3" x14ac:dyDescent="0.2">
      <c r="B9" t="s">
        <v>7</v>
      </c>
    </row>
    <row r="10" spans="2:3" x14ac:dyDescent="0.2">
      <c r="B10" t="s">
        <v>38</v>
      </c>
    </row>
    <row r="12" spans="2:3" x14ac:dyDescent="0.2">
      <c r="B12" t="s">
        <v>39</v>
      </c>
    </row>
    <row r="13" spans="2:3" x14ac:dyDescent="0.2">
      <c r="B13" t="s">
        <v>32</v>
      </c>
    </row>
    <row r="14" spans="2:3" x14ac:dyDescent="0.2">
      <c r="B14" t="s">
        <v>40</v>
      </c>
    </row>
    <row r="16" spans="2:3" x14ac:dyDescent="0.2">
      <c r="B16" t="s">
        <v>41</v>
      </c>
    </row>
    <row r="18" spans="2:4" x14ac:dyDescent="0.2">
      <c r="B18" t="s">
        <v>13</v>
      </c>
      <c r="D18" t="s">
        <v>15</v>
      </c>
    </row>
    <row r="19" spans="2:4" x14ac:dyDescent="0.2">
      <c r="B19" t="s">
        <v>18</v>
      </c>
    </row>
    <row r="20" spans="2:4" x14ac:dyDescent="0.2">
      <c r="B20" t="s">
        <v>14</v>
      </c>
    </row>
    <row r="21" spans="2:4" x14ac:dyDescent="0.2">
      <c r="B21" t="s">
        <v>19</v>
      </c>
    </row>
    <row r="23" spans="2:4" x14ac:dyDescent="0.2">
      <c r="C23" t="s">
        <v>16</v>
      </c>
    </row>
    <row r="24" spans="2:4" x14ac:dyDescent="0.2">
      <c r="C24" t="s">
        <v>33</v>
      </c>
    </row>
    <row r="25" spans="2:4" x14ac:dyDescent="0.2">
      <c r="C25" t="s">
        <v>17</v>
      </c>
    </row>
    <row r="26" spans="2:4" x14ac:dyDescent="0.2">
      <c r="B26" t="s">
        <v>42</v>
      </c>
    </row>
    <row r="27" spans="2:4" x14ac:dyDescent="0.2">
      <c r="B27" t="s">
        <v>34</v>
      </c>
    </row>
    <row r="28" spans="2:4" x14ac:dyDescent="0.2">
      <c r="B28" t="s">
        <v>35</v>
      </c>
    </row>
    <row r="29" spans="2:4" x14ac:dyDescent="0.2">
      <c r="B29" t="s">
        <v>30</v>
      </c>
    </row>
    <row r="30" spans="2:4" x14ac:dyDescent="0.2">
      <c r="B30" t="s">
        <v>43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/>
  <headerFooter>
    <oddHeader>&amp;L&amp;"Helvetica,Normal"&amp;K000000&amp;F&amp;C&amp;"Calibri,Normal"&amp;K000000
&amp;"Calibri Bold,Gras"&amp;16Mode d’emploi</oddHeader>
    <oddFooter>&amp;C&amp;"Calibri,Normal"&amp;K000000page &amp;P sur &amp;N&amp;R&amp;"Helvetica,Normal"&amp;K000000&amp;D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36CF-C569-6E41-87F6-EEC1A603EADF}">
  <dimension ref="A1:N77"/>
  <sheetViews>
    <sheetView topLeftCell="A23" zoomScale="171" workbookViewId="0">
      <selection activeCell="B8" sqref="B8:H23"/>
    </sheetView>
  </sheetViews>
  <sheetFormatPr baseColWidth="10" defaultRowHeight="16" x14ac:dyDescent="0.2"/>
  <sheetData>
    <row r="1" spans="1:8" x14ac:dyDescent="0.2">
      <c r="A1" t="s">
        <v>9</v>
      </c>
    </row>
    <row r="9" spans="1:8" ht="17" thickBot="1" x14ac:dyDescent="0.25">
      <c r="C9" t="s">
        <v>10</v>
      </c>
    </row>
    <row r="10" spans="1:8" x14ac:dyDescent="0.2">
      <c r="C10" s="13" t="s">
        <v>0</v>
      </c>
      <c r="D10" s="7" t="s">
        <v>11</v>
      </c>
      <c r="E10" s="7" t="s">
        <v>1</v>
      </c>
      <c r="F10" s="7" t="s">
        <v>2</v>
      </c>
      <c r="G10" s="8" t="s">
        <v>3</v>
      </c>
      <c r="H10" s="21"/>
    </row>
    <row r="11" spans="1:8" x14ac:dyDescent="0.2">
      <c r="C11" s="9">
        <v>0.3125</v>
      </c>
      <c r="D11" s="6">
        <f>SUM(E11:G11)</f>
        <v>0</v>
      </c>
      <c r="E11" s="6">
        <v>0</v>
      </c>
      <c r="F11" s="6">
        <v>0</v>
      </c>
      <c r="G11" s="10">
        <v>0</v>
      </c>
      <c r="H11" s="22"/>
    </row>
    <row r="12" spans="1:8" x14ac:dyDescent="0.2">
      <c r="C12" s="9">
        <v>0.3298611111111111</v>
      </c>
      <c r="D12" s="6">
        <f t="shared" ref="D12:D22" si="0">SUM(E12:G12)</f>
        <v>50</v>
      </c>
      <c r="E12" s="6">
        <v>11</v>
      </c>
      <c r="F12" s="6">
        <v>5</v>
      </c>
      <c r="G12" s="10">
        <v>34</v>
      </c>
      <c r="H12" s="22"/>
    </row>
    <row r="13" spans="1:8" x14ac:dyDescent="0.2">
      <c r="C13" s="9">
        <v>0.33611111111111108</v>
      </c>
      <c r="D13" s="6">
        <f t="shared" si="0"/>
        <v>59</v>
      </c>
      <c r="E13" s="6">
        <v>14</v>
      </c>
      <c r="F13" s="6">
        <v>6</v>
      </c>
      <c r="G13" s="10">
        <v>39</v>
      </c>
      <c r="H13" s="22"/>
    </row>
    <row r="14" spans="1:8" x14ac:dyDescent="0.2">
      <c r="C14" s="9">
        <v>0.34375</v>
      </c>
      <c r="D14" s="6">
        <f t="shared" si="0"/>
        <v>64</v>
      </c>
      <c r="E14" s="6">
        <v>14</v>
      </c>
      <c r="F14" s="6">
        <v>5</v>
      </c>
      <c r="G14" s="10">
        <v>45</v>
      </c>
      <c r="H14" s="22"/>
    </row>
    <row r="15" spans="1:8" x14ac:dyDescent="0.2">
      <c r="C15" s="9">
        <v>0.34722222222222227</v>
      </c>
      <c r="D15" s="6">
        <f t="shared" si="0"/>
        <v>68</v>
      </c>
      <c r="E15" s="6">
        <v>24</v>
      </c>
      <c r="F15" s="6">
        <v>15</v>
      </c>
      <c r="G15" s="10">
        <v>29</v>
      </c>
      <c r="H15" s="22"/>
    </row>
    <row r="16" spans="1:8" x14ac:dyDescent="0.2">
      <c r="C16" s="9">
        <v>0.35486111111111113</v>
      </c>
      <c r="D16" s="6">
        <f t="shared" si="0"/>
        <v>109</v>
      </c>
      <c r="E16" s="6">
        <v>32</v>
      </c>
      <c r="F16" s="6">
        <v>22</v>
      </c>
      <c r="G16" s="10">
        <v>55</v>
      </c>
      <c r="H16" s="22"/>
    </row>
    <row r="17" spans="1:14" x14ac:dyDescent="0.2">
      <c r="C17" s="9">
        <v>0.36458333333333331</v>
      </c>
      <c r="D17" s="6">
        <f t="shared" si="0"/>
        <v>124</v>
      </c>
      <c r="E17" s="6">
        <v>43</v>
      </c>
      <c r="F17" s="6">
        <v>22</v>
      </c>
      <c r="G17" s="10">
        <v>59</v>
      </c>
      <c r="H17" s="22"/>
    </row>
    <row r="18" spans="1:14" x14ac:dyDescent="0.2">
      <c r="C18" s="9">
        <v>0.375</v>
      </c>
      <c r="D18" s="6">
        <f t="shared" si="0"/>
        <v>140</v>
      </c>
      <c r="E18" s="6">
        <v>58</v>
      </c>
      <c r="F18" s="6">
        <v>22</v>
      </c>
      <c r="G18" s="10">
        <v>60</v>
      </c>
      <c r="H18" s="22"/>
    </row>
    <row r="19" spans="1:14" x14ac:dyDescent="0.2">
      <c r="C19" s="9">
        <v>0.38541666666666669</v>
      </c>
      <c r="D19" s="6">
        <f t="shared" si="0"/>
        <v>144</v>
      </c>
      <c r="E19" s="6">
        <v>62</v>
      </c>
      <c r="F19" s="6">
        <v>22</v>
      </c>
      <c r="G19" s="10">
        <v>60</v>
      </c>
      <c r="H19" s="22"/>
    </row>
    <row r="20" spans="1:14" x14ac:dyDescent="0.2">
      <c r="C20" s="9">
        <v>0.39583333333333331</v>
      </c>
      <c r="D20" s="6">
        <f t="shared" si="0"/>
        <v>144</v>
      </c>
      <c r="E20" s="6">
        <v>62</v>
      </c>
      <c r="F20" s="6">
        <v>22</v>
      </c>
      <c r="G20" s="10">
        <v>60</v>
      </c>
      <c r="H20" s="22"/>
    </row>
    <row r="21" spans="1:14" x14ac:dyDescent="0.2">
      <c r="C21" s="9">
        <v>0.40625</v>
      </c>
      <c r="D21" s="6">
        <f t="shared" si="0"/>
        <v>144</v>
      </c>
      <c r="E21" s="6">
        <v>62</v>
      </c>
      <c r="F21" s="6">
        <v>22</v>
      </c>
      <c r="G21" s="10">
        <v>60</v>
      </c>
      <c r="H21" s="22"/>
    </row>
    <row r="22" spans="1:14" ht="17" thickBot="1" x14ac:dyDescent="0.25">
      <c r="C22" s="11">
        <v>0.41666666666666669</v>
      </c>
      <c r="D22" s="12">
        <f t="shared" si="0"/>
        <v>144</v>
      </c>
      <c r="E22" s="12">
        <v>62</v>
      </c>
      <c r="F22" s="12">
        <v>22</v>
      </c>
      <c r="G22" s="23">
        <v>60</v>
      </c>
      <c r="H22" s="22"/>
    </row>
    <row r="23" spans="1:14" x14ac:dyDescent="0.2">
      <c r="A23" s="19"/>
      <c r="H23" s="25"/>
      <c r="I23" s="17" t="s">
        <v>20</v>
      </c>
      <c r="J23" s="17" t="s">
        <v>21</v>
      </c>
      <c r="K23" s="17" t="s">
        <v>22</v>
      </c>
      <c r="L23" s="17" t="s">
        <v>23</v>
      </c>
      <c r="M23" s="17" t="s">
        <v>23</v>
      </c>
      <c r="N23" s="17" t="s">
        <v>23</v>
      </c>
    </row>
    <row r="24" spans="1:14" x14ac:dyDescent="0.2">
      <c r="H24" s="25"/>
    </row>
    <row r="25" spans="1:14" x14ac:dyDescent="0.2">
      <c r="C25" s="5">
        <v>0.3125</v>
      </c>
      <c r="D25" s="16">
        <f>SUM(E25:G25)</f>
        <v>0</v>
      </c>
      <c r="E25" s="15">
        <v>0</v>
      </c>
      <c r="F25" s="15">
        <v>0</v>
      </c>
      <c r="G25" s="24">
        <v>0</v>
      </c>
      <c r="H25" s="22"/>
      <c r="I25" s="5"/>
      <c r="J25" s="5"/>
    </row>
    <row r="26" spans="1:14" x14ac:dyDescent="0.2">
      <c r="C26" s="5">
        <v>0.31597222222222221</v>
      </c>
      <c r="D26" s="16">
        <f t="shared" ref="D26:D57" si="1">SUM(E26:G26)</f>
        <v>10</v>
      </c>
      <c r="E26" s="17">
        <f t="shared" ref="E26:G29" si="2">E$25+ROUND($K26*L26,0)</f>
        <v>2</v>
      </c>
      <c r="F26" s="17">
        <f t="shared" si="2"/>
        <v>1</v>
      </c>
      <c r="G26" s="17">
        <f t="shared" si="2"/>
        <v>7</v>
      </c>
      <c r="H26" s="26"/>
      <c r="I26" s="5">
        <f>C26-C$25</f>
        <v>3.4722222222222099E-3</v>
      </c>
      <c r="J26" s="5">
        <f>C$30-C$25</f>
        <v>1.7361111111111105E-2</v>
      </c>
      <c r="K26" s="18">
        <f>I26/J26</f>
        <v>0.19999999999999937</v>
      </c>
      <c r="L26" s="14">
        <f t="shared" ref="L26:N29" si="3">E$30-E$25</f>
        <v>11</v>
      </c>
      <c r="M26" s="14">
        <f t="shared" si="3"/>
        <v>5</v>
      </c>
      <c r="N26" s="14">
        <f t="shared" si="3"/>
        <v>34</v>
      </c>
    </row>
    <row r="27" spans="1:14" x14ac:dyDescent="0.2">
      <c r="C27" s="5">
        <v>0.31944444444444448</v>
      </c>
      <c r="D27" s="16">
        <f t="shared" si="1"/>
        <v>20</v>
      </c>
      <c r="E27" s="17">
        <f t="shared" si="2"/>
        <v>4</v>
      </c>
      <c r="F27" s="17">
        <f t="shared" si="2"/>
        <v>2</v>
      </c>
      <c r="G27" s="17">
        <f t="shared" si="2"/>
        <v>14</v>
      </c>
      <c r="H27" s="26"/>
      <c r="I27" s="5">
        <f>C27-C$25</f>
        <v>6.9444444444444753E-3</v>
      </c>
      <c r="J27" s="5">
        <f>C$30-C$25</f>
        <v>1.7361111111111105E-2</v>
      </c>
      <c r="K27" s="18">
        <f t="shared" ref="K27:K47" si="4">I27/J27</f>
        <v>0.40000000000000191</v>
      </c>
      <c r="L27" s="14">
        <f t="shared" si="3"/>
        <v>11</v>
      </c>
      <c r="M27" s="14">
        <f t="shared" si="3"/>
        <v>5</v>
      </c>
      <c r="N27" s="14">
        <f t="shared" si="3"/>
        <v>34</v>
      </c>
    </row>
    <row r="28" spans="1:14" x14ac:dyDescent="0.2">
      <c r="C28" s="5">
        <v>0.32291666666666669</v>
      </c>
      <c r="D28" s="16">
        <f t="shared" ref="D28" si="5">SUM(E28:G28)</f>
        <v>30</v>
      </c>
      <c r="E28" s="17">
        <f t="shared" si="2"/>
        <v>7</v>
      </c>
      <c r="F28" s="17">
        <f t="shared" si="2"/>
        <v>3</v>
      </c>
      <c r="G28" s="17">
        <f t="shared" si="2"/>
        <v>20</v>
      </c>
      <c r="H28" s="26"/>
      <c r="I28" s="5">
        <f>C28-C$25</f>
        <v>1.0416666666666685E-2</v>
      </c>
      <c r="J28" s="5">
        <f>C$30-C$25</f>
        <v>1.7361111111111105E-2</v>
      </c>
      <c r="K28" s="18">
        <f t="shared" si="4"/>
        <v>0.60000000000000131</v>
      </c>
      <c r="L28" s="14">
        <f t="shared" si="3"/>
        <v>11</v>
      </c>
      <c r="M28" s="14">
        <f t="shared" si="3"/>
        <v>5</v>
      </c>
      <c r="N28" s="14">
        <f t="shared" si="3"/>
        <v>34</v>
      </c>
    </row>
    <row r="29" spans="1:14" x14ac:dyDescent="0.2">
      <c r="C29" s="5">
        <v>0.3263888888888889</v>
      </c>
      <c r="D29" s="16">
        <f t="shared" si="1"/>
        <v>40</v>
      </c>
      <c r="E29" s="17">
        <f t="shared" si="2"/>
        <v>9</v>
      </c>
      <c r="F29" s="17">
        <f t="shared" si="2"/>
        <v>4</v>
      </c>
      <c r="G29" s="17">
        <f t="shared" si="2"/>
        <v>27</v>
      </c>
      <c r="H29" s="26"/>
      <c r="I29" s="5">
        <f>C29-C$25</f>
        <v>1.3888888888888895E-2</v>
      </c>
      <c r="J29" s="5">
        <f>C$30-C$25</f>
        <v>1.7361111111111105E-2</v>
      </c>
      <c r="K29" s="18">
        <f t="shared" si="4"/>
        <v>0.8000000000000006</v>
      </c>
      <c r="L29" s="14">
        <f t="shared" si="3"/>
        <v>11</v>
      </c>
      <c r="M29" s="14">
        <f t="shared" si="3"/>
        <v>5</v>
      </c>
      <c r="N29" s="14">
        <f t="shared" si="3"/>
        <v>34</v>
      </c>
    </row>
    <row r="30" spans="1:14" x14ac:dyDescent="0.2">
      <c r="C30" s="5">
        <v>0.3298611111111111</v>
      </c>
      <c r="D30" s="16">
        <f t="shared" si="1"/>
        <v>50</v>
      </c>
      <c r="E30" s="15">
        <v>11</v>
      </c>
      <c r="F30" s="15">
        <v>5</v>
      </c>
      <c r="G30" s="24">
        <v>34</v>
      </c>
      <c r="H30" s="22"/>
      <c r="I30" s="5"/>
      <c r="J30" s="5"/>
      <c r="K30" s="18"/>
    </row>
    <row r="31" spans="1:14" x14ac:dyDescent="0.2">
      <c r="C31" s="5">
        <v>0.33333333333333331</v>
      </c>
      <c r="D31" s="16">
        <f t="shared" si="1"/>
        <v>56</v>
      </c>
      <c r="E31" s="17">
        <f>E$30+ROUND($K31*L31,0)</f>
        <v>13</v>
      </c>
      <c r="F31" s="17">
        <f>F$30+ROUND($K31*M31,0)</f>
        <v>6</v>
      </c>
      <c r="G31" s="17">
        <f>G$30+ROUND($K31*N31,0)</f>
        <v>37</v>
      </c>
      <c r="H31" s="26"/>
      <c r="I31" s="5">
        <f>C31-C$30</f>
        <v>3.4722222222222099E-3</v>
      </c>
      <c r="J31" s="5">
        <f>C$32-C$30</f>
        <v>6.2499999999999778E-3</v>
      </c>
      <c r="K31" s="18">
        <f t="shared" si="4"/>
        <v>0.55555555555555558</v>
      </c>
      <c r="L31" s="14">
        <f>E$32-E$30</f>
        <v>3</v>
      </c>
      <c r="M31" s="14">
        <f>F$32-F$30</f>
        <v>1</v>
      </c>
      <c r="N31" s="14">
        <f>G$32-G$30</f>
        <v>5</v>
      </c>
    </row>
    <row r="32" spans="1:14" x14ac:dyDescent="0.2">
      <c r="C32" s="5">
        <v>0.33611111111111108</v>
      </c>
      <c r="D32" s="16">
        <f t="shared" si="1"/>
        <v>59</v>
      </c>
      <c r="E32" s="15">
        <v>14</v>
      </c>
      <c r="F32" s="15">
        <v>6</v>
      </c>
      <c r="G32" s="24">
        <v>39</v>
      </c>
      <c r="H32" s="22"/>
      <c r="I32" s="5"/>
      <c r="J32" s="5"/>
      <c r="K32" s="18"/>
    </row>
    <row r="33" spans="3:14" x14ac:dyDescent="0.2">
      <c r="C33" s="5">
        <v>0.33680555555555558</v>
      </c>
      <c r="D33" s="16">
        <f t="shared" si="1"/>
        <v>61</v>
      </c>
      <c r="E33" s="17">
        <f t="shared" ref="E33:G34" si="6">E$32+ROUND($K34*L34,0)</f>
        <v>14</v>
      </c>
      <c r="F33" s="17">
        <f t="shared" si="6"/>
        <v>5</v>
      </c>
      <c r="G33" s="17">
        <f t="shared" si="6"/>
        <v>42</v>
      </c>
      <c r="H33" s="26"/>
      <c r="I33" s="5">
        <f>C33-C$32</f>
        <v>6.9444444444449749E-4</v>
      </c>
      <c r="J33" s="5">
        <f>C$35-C$32</f>
        <v>7.6388888888889173E-3</v>
      </c>
      <c r="K33" s="18">
        <f t="shared" si="4"/>
        <v>9.0909090909097517E-2</v>
      </c>
      <c r="L33" s="14">
        <f t="shared" ref="L33:N34" si="7">E$35-E$32</f>
        <v>0</v>
      </c>
      <c r="M33" s="14">
        <f t="shared" si="7"/>
        <v>-1</v>
      </c>
      <c r="N33" s="14">
        <f t="shared" si="7"/>
        <v>6</v>
      </c>
    </row>
    <row r="34" spans="3:14" x14ac:dyDescent="0.2">
      <c r="C34" s="5">
        <v>0.34027777777777773</v>
      </c>
      <c r="D34" s="16">
        <f t="shared" si="1"/>
        <v>59</v>
      </c>
      <c r="E34" s="17">
        <f t="shared" si="6"/>
        <v>14</v>
      </c>
      <c r="F34" s="17">
        <f t="shared" si="6"/>
        <v>6</v>
      </c>
      <c r="G34" s="17">
        <f t="shared" si="6"/>
        <v>39</v>
      </c>
      <c r="H34" s="26"/>
      <c r="I34" s="5">
        <f>C34-C$32</f>
        <v>4.1666666666666519E-3</v>
      </c>
      <c r="J34" s="5">
        <f>C$35-C$32</f>
        <v>7.6388888888889173E-3</v>
      </c>
      <c r="K34" s="18">
        <f t="shared" si="4"/>
        <v>0.54545454545454153</v>
      </c>
      <c r="L34" s="14">
        <f t="shared" si="7"/>
        <v>0</v>
      </c>
      <c r="M34" s="14">
        <f t="shared" si="7"/>
        <v>-1</v>
      </c>
      <c r="N34" s="14">
        <f t="shared" si="7"/>
        <v>6</v>
      </c>
    </row>
    <row r="35" spans="3:14" x14ac:dyDescent="0.2">
      <c r="C35" s="5">
        <v>0.34375</v>
      </c>
      <c r="D35" s="16">
        <f t="shared" si="1"/>
        <v>64</v>
      </c>
      <c r="E35" s="15">
        <v>14</v>
      </c>
      <c r="F35" s="15">
        <v>5</v>
      </c>
      <c r="G35" s="24">
        <v>45</v>
      </c>
      <c r="H35" s="22"/>
      <c r="I35" s="5"/>
      <c r="J35" s="5"/>
      <c r="K35" s="18"/>
    </row>
    <row r="36" spans="3:14" x14ac:dyDescent="0.2">
      <c r="C36" s="5">
        <v>0.34722222222222227</v>
      </c>
      <c r="D36" s="16">
        <f t="shared" si="1"/>
        <v>68</v>
      </c>
      <c r="E36" s="15">
        <v>24</v>
      </c>
      <c r="F36" s="15">
        <v>15</v>
      </c>
      <c r="G36" s="24">
        <v>29</v>
      </c>
      <c r="H36" s="22"/>
      <c r="I36" s="5"/>
      <c r="J36" s="5"/>
      <c r="K36" s="18"/>
    </row>
    <row r="37" spans="3:14" x14ac:dyDescent="0.2">
      <c r="C37" s="5">
        <v>0.35069444444444442</v>
      </c>
      <c r="D37" s="16">
        <f t="shared" si="1"/>
        <v>87</v>
      </c>
      <c r="E37" s="17">
        <f t="shared" ref="E37:G38" si="8">E$36+ROUND($K37*L37,0)</f>
        <v>28</v>
      </c>
      <c r="F37" s="17">
        <f t="shared" si="8"/>
        <v>18</v>
      </c>
      <c r="G37" s="17">
        <f t="shared" si="8"/>
        <v>41</v>
      </c>
      <c r="H37" s="26"/>
      <c r="I37" s="5">
        <f>C37-C$36</f>
        <v>3.4722222222221544E-3</v>
      </c>
      <c r="J37" s="5">
        <f>C$39-C$36</f>
        <v>7.6388888888888618E-3</v>
      </c>
      <c r="K37" s="18">
        <f t="shared" si="4"/>
        <v>0.45454545454544726</v>
      </c>
      <c r="L37" s="14">
        <f t="shared" ref="L37:N38" si="9">E$39-E$36</f>
        <v>8</v>
      </c>
      <c r="M37" s="14">
        <f t="shared" si="9"/>
        <v>7</v>
      </c>
      <c r="N37" s="14">
        <f t="shared" si="9"/>
        <v>26</v>
      </c>
    </row>
    <row r="38" spans="3:14" x14ac:dyDescent="0.2">
      <c r="C38" s="5">
        <v>0.35416666666666669</v>
      </c>
      <c r="D38" s="16">
        <f t="shared" si="1"/>
        <v>105</v>
      </c>
      <c r="E38" s="17">
        <f t="shared" si="8"/>
        <v>31</v>
      </c>
      <c r="F38" s="17">
        <f t="shared" si="8"/>
        <v>21</v>
      </c>
      <c r="G38" s="17">
        <f t="shared" si="8"/>
        <v>53</v>
      </c>
      <c r="H38" s="26"/>
      <c r="I38" s="5">
        <f>C38-C$36</f>
        <v>6.9444444444444198E-3</v>
      </c>
      <c r="J38" s="5">
        <f>C$39-C$36</f>
        <v>7.6388888888888618E-3</v>
      </c>
      <c r="K38" s="18">
        <f t="shared" si="4"/>
        <v>0.90909090909090906</v>
      </c>
      <c r="L38" s="14">
        <f t="shared" si="9"/>
        <v>8</v>
      </c>
      <c r="M38" s="14">
        <f t="shared" si="9"/>
        <v>7</v>
      </c>
      <c r="N38" s="14">
        <f t="shared" si="9"/>
        <v>26</v>
      </c>
    </row>
    <row r="39" spans="3:14" x14ac:dyDescent="0.2">
      <c r="C39" s="5">
        <v>0.35486111111111113</v>
      </c>
      <c r="D39" s="16">
        <f t="shared" si="1"/>
        <v>109</v>
      </c>
      <c r="E39" s="15">
        <v>32</v>
      </c>
      <c r="F39" s="15">
        <v>22</v>
      </c>
      <c r="G39" s="24">
        <v>55</v>
      </c>
      <c r="H39" s="22"/>
      <c r="I39" s="5"/>
      <c r="J39" s="5"/>
      <c r="K39" s="18"/>
    </row>
    <row r="40" spans="3:14" x14ac:dyDescent="0.2">
      <c r="C40" s="5">
        <v>0.3576388888888889</v>
      </c>
      <c r="D40" s="16">
        <f t="shared" si="1"/>
        <v>113</v>
      </c>
      <c r="E40" s="17">
        <f t="shared" ref="E40:G41" si="10">E$39+ROUND($K40*L40,0)</f>
        <v>35</v>
      </c>
      <c r="F40" s="17">
        <f t="shared" si="10"/>
        <v>22</v>
      </c>
      <c r="G40" s="17">
        <f t="shared" si="10"/>
        <v>56</v>
      </c>
      <c r="H40" s="26"/>
      <c r="I40" s="5">
        <f>C40-C$39</f>
        <v>2.7777777777777679E-3</v>
      </c>
      <c r="J40" s="5">
        <f>C$42-C$39</f>
        <v>9.7222222222221877E-3</v>
      </c>
      <c r="K40" s="18">
        <f t="shared" si="4"/>
        <v>0.2857142857142857</v>
      </c>
      <c r="L40" s="14">
        <f t="shared" ref="L40:N41" si="11">E$42-E$39</f>
        <v>11</v>
      </c>
      <c r="M40" s="14">
        <f t="shared" si="11"/>
        <v>0</v>
      </c>
      <c r="N40" s="14">
        <f t="shared" si="11"/>
        <v>4</v>
      </c>
    </row>
    <row r="41" spans="3:14" x14ac:dyDescent="0.2">
      <c r="C41" s="5">
        <v>0.3611111111111111</v>
      </c>
      <c r="D41" s="16">
        <f t="shared" si="1"/>
        <v>119</v>
      </c>
      <c r="E41" s="17">
        <f t="shared" si="10"/>
        <v>39</v>
      </c>
      <c r="F41" s="17">
        <f t="shared" si="10"/>
        <v>22</v>
      </c>
      <c r="G41" s="17">
        <f t="shared" si="10"/>
        <v>58</v>
      </c>
      <c r="H41" s="26"/>
      <c r="I41" s="5">
        <f>C41-C$39</f>
        <v>6.2499999999999778E-3</v>
      </c>
      <c r="J41" s="5">
        <f>C$42-C$39</f>
        <v>9.7222222222221877E-3</v>
      </c>
      <c r="K41" s="18">
        <f t="shared" si="4"/>
        <v>0.6428571428571429</v>
      </c>
      <c r="L41" s="14">
        <f t="shared" si="11"/>
        <v>11</v>
      </c>
      <c r="M41" s="14">
        <f t="shared" si="11"/>
        <v>0</v>
      </c>
      <c r="N41" s="14">
        <f t="shared" si="11"/>
        <v>4</v>
      </c>
    </row>
    <row r="42" spans="3:14" x14ac:dyDescent="0.2">
      <c r="C42" s="5">
        <v>0.36458333333333331</v>
      </c>
      <c r="D42" s="16">
        <f t="shared" si="1"/>
        <v>124</v>
      </c>
      <c r="E42" s="15">
        <v>43</v>
      </c>
      <c r="F42" s="15">
        <v>22</v>
      </c>
      <c r="G42" s="24">
        <v>59</v>
      </c>
      <c r="H42" s="22"/>
      <c r="I42" s="5"/>
      <c r="J42" s="5"/>
      <c r="K42" s="18"/>
    </row>
    <row r="43" spans="3:14" x14ac:dyDescent="0.2">
      <c r="C43" s="5">
        <v>0.36805555555555558</v>
      </c>
      <c r="D43" s="16">
        <f t="shared" si="1"/>
        <v>129</v>
      </c>
      <c r="E43" s="17">
        <f t="shared" ref="E43:G44" si="12">E$42+ROUND($K43*L43,0)</f>
        <v>48</v>
      </c>
      <c r="F43" s="17">
        <f t="shared" si="12"/>
        <v>22</v>
      </c>
      <c r="G43" s="17">
        <f t="shared" si="12"/>
        <v>59</v>
      </c>
      <c r="H43" s="26"/>
      <c r="I43" s="5">
        <f>C43-C$42</f>
        <v>3.4722222222222654E-3</v>
      </c>
      <c r="J43" s="5">
        <f>C$42-C$39</f>
        <v>9.7222222222221877E-3</v>
      </c>
      <c r="K43" s="18">
        <f t="shared" si="4"/>
        <v>0.35714285714286287</v>
      </c>
      <c r="L43" s="14">
        <f t="shared" ref="L43:N44" si="13">E$45-E$42</f>
        <v>15</v>
      </c>
      <c r="M43" s="14">
        <f t="shared" si="13"/>
        <v>0</v>
      </c>
      <c r="N43" s="14">
        <f t="shared" si="13"/>
        <v>1</v>
      </c>
    </row>
    <row r="44" spans="3:14" x14ac:dyDescent="0.2">
      <c r="C44" s="5">
        <v>0.37152777777777773</v>
      </c>
      <c r="D44" s="16">
        <f t="shared" si="1"/>
        <v>136</v>
      </c>
      <c r="E44" s="17">
        <f t="shared" si="12"/>
        <v>54</v>
      </c>
      <c r="F44" s="17">
        <f t="shared" si="12"/>
        <v>22</v>
      </c>
      <c r="G44" s="17">
        <f t="shared" si="12"/>
        <v>60</v>
      </c>
      <c r="H44" s="26"/>
      <c r="I44" s="5">
        <f>C44-C$42</f>
        <v>6.9444444444444198E-3</v>
      </c>
      <c r="J44" s="5">
        <f>C$42-C$39</f>
        <v>9.7222222222221877E-3</v>
      </c>
      <c r="K44" s="18">
        <f t="shared" si="4"/>
        <v>0.7142857142857143</v>
      </c>
      <c r="L44" s="14">
        <f t="shared" si="13"/>
        <v>15</v>
      </c>
      <c r="M44" s="14">
        <f t="shared" si="13"/>
        <v>0</v>
      </c>
      <c r="N44" s="14">
        <f t="shared" si="13"/>
        <v>1</v>
      </c>
    </row>
    <row r="45" spans="3:14" x14ac:dyDescent="0.2">
      <c r="C45" s="5">
        <v>0.375</v>
      </c>
      <c r="D45" s="16">
        <f t="shared" si="1"/>
        <v>140</v>
      </c>
      <c r="E45" s="15">
        <v>58</v>
      </c>
      <c r="F45" s="15">
        <v>22</v>
      </c>
      <c r="G45" s="24">
        <v>60</v>
      </c>
      <c r="H45" s="22"/>
      <c r="I45" s="5"/>
      <c r="J45" s="5"/>
      <c r="K45" s="18"/>
    </row>
    <row r="46" spans="3:14" x14ac:dyDescent="0.2">
      <c r="C46" s="5">
        <v>0.37847222222222227</v>
      </c>
      <c r="D46" s="16">
        <f t="shared" si="1"/>
        <v>141</v>
      </c>
      <c r="E46" s="17">
        <f t="shared" ref="E46:G47" si="14">E$45+ROUND($K46*L46,0)</f>
        <v>59</v>
      </c>
      <c r="F46" s="17">
        <f t="shared" si="14"/>
        <v>22</v>
      </c>
      <c r="G46" s="17">
        <f t="shared" si="14"/>
        <v>60</v>
      </c>
      <c r="H46" s="26"/>
      <c r="I46" s="5">
        <f>C46-C45</f>
        <v>3.4722222222222654E-3</v>
      </c>
      <c r="J46" s="5">
        <f>C$48-C$45</f>
        <v>1.0416666666666685E-2</v>
      </c>
      <c r="K46" s="18">
        <f t="shared" si="4"/>
        <v>0.33333333333333687</v>
      </c>
      <c r="L46" s="14">
        <f>E$48-E$45</f>
        <v>4</v>
      </c>
      <c r="M46" s="14">
        <f>F$48-F$45</f>
        <v>0</v>
      </c>
      <c r="N46" s="14">
        <f>G$48-G$45</f>
        <v>0</v>
      </c>
    </row>
    <row r="47" spans="3:14" x14ac:dyDescent="0.2">
      <c r="C47" s="5">
        <v>0.38194444444444442</v>
      </c>
      <c r="D47" s="16">
        <f t="shared" si="1"/>
        <v>141</v>
      </c>
      <c r="E47" s="17">
        <f t="shared" si="14"/>
        <v>59</v>
      </c>
      <c r="F47" s="17">
        <f t="shared" si="14"/>
        <v>22</v>
      </c>
      <c r="G47" s="17">
        <f t="shared" si="14"/>
        <v>60</v>
      </c>
      <c r="H47" s="26"/>
      <c r="I47" s="5">
        <f>C47-C46</f>
        <v>3.4722222222221544E-3</v>
      </c>
      <c r="J47" s="5">
        <f>C$48-C$45</f>
        <v>1.0416666666666685E-2</v>
      </c>
      <c r="K47" s="18">
        <f t="shared" si="4"/>
        <v>0.33333333333332621</v>
      </c>
      <c r="L47" s="14">
        <f>E$48-E$45</f>
        <v>4</v>
      </c>
      <c r="M47" s="14">
        <f t="shared" ref="M47" si="15">F$48-F$45</f>
        <v>0</v>
      </c>
      <c r="N47" s="14">
        <f t="shared" ref="N47" si="16">G$48-G$45</f>
        <v>0</v>
      </c>
    </row>
    <row r="48" spans="3:14" x14ac:dyDescent="0.2">
      <c r="C48" s="5">
        <v>0.38541666666666669</v>
      </c>
      <c r="D48" s="16">
        <f t="shared" si="1"/>
        <v>144</v>
      </c>
      <c r="E48" s="15">
        <v>62</v>
      </c>
      <c r="F48" s="15">
        <v>22</v>
      </c>
      <c r="G48" s="24">
        <v>60</v>
      </c>
      <c r="H48" s="22"/>
      <c r="I48" s="5"/>
      <c r="J48" s="5"/>
    </row>
    <row r="49" spans="1:14" x14ac:dyDescent="0.2">
      <c r="C49" s="5">
        <v>0.3888888888888889</v>
      </c>
      <c r="D49" s="16">
        <f t="shared" si="1"/>
        <v>144</v>
      </c>
      <c r="E49" s="20">
        <v>62</v>
      </c>
      <c r="F49" s="20">
        <v>22</v>
      </c>
      <c r="G49" s="20">
        <v>60</v>
      </c>
      <c r="H49" s="26"/>
      <c r="I49" s="5">
        <f>C49-C$48</f>
        <v>3.4722222222222099E-3</v>
      </c>
      <c r="J49" s="5"/>
    </row>
    <row r="50" spans="1:14" x14ac:dyDescent="0.2">
      <c r="C50" s="5">
        <v>0.3923611111111111</v>
      </c>
      <c r="D50" s="16">
        <f t="shared" si="1"/>
        <v>144</v>
      </c>
      <c r="E50" s="20">
        <v>62</v>
      </c>
      <c r="F50" s="20">
        <v>22</v>
      </c>
      <c r="G50" s="20">
        <v>60</v>
      </c>
      <c r="H50" s="26"/>
      <c r="I50" s="5"/>
      <c r="J50" s="5"/>
    </row>
    <row r="51" spans="1:14" x14ac:dyDescent="0.2">
      <c r="C51" s="5">
        <v>0.39583333333333331</v>
      </c>
      <c r="D51" s="16">
        <f t="shared" si="1"/>
        <v>144</v>
      </c>
      <c r="E51" s="20">
        <v>62</v>
      </c>
      <c r="F51" s="20">
        <v>22</v>
      </c>
      <c r="G51" s="20">
        <v>60</v>
      </c>
      <c r="H51" s="26"/>
      <c r="I51" s="5"/>
      <c r="J51" s="5"/>
    </row>
    <row r="52" spans="1:14" x14ac:dyDescent="0.2">
      <c r="C52" s="5">
        <v>0.39930555555555558</v>
      </c>
      <c r="D52" s="16">
        <f t="shared" si="1"/>
        <v>144</v>
      </c>
      <c r="E52" s="20">
        <v>62</v>
      </c>
      <c r="F52" s="20">
        <v>22</v>
      </c>
      <c r="G52" s="20">
        <v>60</v>
      </c>
      <c r="H52" s="26"/>
      <c r="I52" s="5"/>
      <c r="J52" s="5"/>
    </row>
    <row r="53" spans="1:14" x14ac:dyDescent="0.2">
      <c r="C53" s="5">
        <v>0.40277777777777773</v>
      </c>
      <c r="D53" s="16">
        <f t="shared" si="1"/>
        <v>144</v>
      </c>
      <c r="E53" s="20">
        <v>62</v>
      </c>
      <c r="F53" s="20">
        <v>22</v>
      </c>
      <c r="G53" s="20">
        <v>60</v>
      </c>
      <c r="H53" s="26"/>
      <c r="I53" s="5"/>
      <c r="J53" s="5"/>
    </row>
    <row r="54" spans="1:14" x14ac:dyDescent="0.2">
      <c r="C54" s="5">
        <v>0.40625</v>
      </c>
      <c r="D54" s="16">
        <f t="shared" si="1"/>
        <v>144</v>
      </c>
      <c r="E54" s="20">
        <v>62</v>
      </c>
      <c r="F54" s="20">
        <v>22</v>
      </c>
      <c r="G54" s="20">
        <v>60</v>
      </c>
      <c r="H54" s="26"/>
      <c r="I54" s="5"/>
      <c r="J54" s="5"/>
    </row>
    <row r="55" spans="1:14" x14ac:dyDescent="0.2">
      <c r="C55" s="5">
        <v>0.40972222222222227</v>
      </c>
      <c r="D55" s="16">
        <f t="shared" si="1"/>
        <v>144</v>
      </c>
      <c r="E55" s="20">
        <v>62</v>
      </c>
      <c r="F55" s="20">
        <v>22</v>
      </c>
      <c r="G55" s="20">
        <v>60</v>
      </c>
      <c r="H55" s="26"/>
      <c r="I55" s="5"/>
      <c r="J55" s="5"/>
    </row>
    <row r="56" spans="1:14" x14ac:dyDescent="0.2">
      <c r="C56" s="5">
        <v>0.41319444444444442</v>
      </c>
      <c r="D56" s="16">
        <f t="shared" si="1"/>
        <v>144</v>
      </c>
      <c r="E56" s="20">
        <v>62</v>
      </c>
      <c r="F56" s="20">
        <v>22</v>
      </c>
      <c r="G56" s="20">
        <v>60</v>
      </c>
      <c r="H56" s="26"/>
      <c r="I56" s="5"/>
      <c r="J56" s="5"/>
    </row>
    <row r="57" spans="1:14" x14ac:dyDescent="0.2">
      <c r="C57" s="5">
        <v>4.583333333333333</v>
      </c>
      <c r="D57" s="16">
        <f t="shared" si="1"/>
        <v>144</v>
      </c>
      <c r="E57" s="20">
        <v>62</v>
      </c>
      <c r="F57" s="20">
        <v>22</v>
      </c>
      <c r="G57" s="20">
        <v>60</v>
      </c>
      <c r="H57" s="26"/>
      <c r="I57" s="5"/>
      <c r="J57" s="5"/>
    </row>
    <row r="58" spans="1:14" x14ac:dyDescent="0.2">
      <c r="C58" s="5"/>
      <c r="H58" s="25"/>
    </row>
    <row r="59" spans="1:14" x14ac:dyDescent="0.2">
      <c r="C59" s="5"/>
      <c r="H59" s="25"/>
    </row>
    <row r="60" spans="1:14" x14ac:dyDescent="0.2">
      <c r="A60" s="19"/>
      <c r="C60" s="5"/>
      <c r="H60" s="25"/>
      <c r="N60" s="19"/>
    </row>
    <row r="61" spans="1:14" x14ac:dyDescent="0.2">
      <c r="C61" s="5"/>
      <c r="H61" s="25"/>
    </row>
    <row r="62" spans="1:14" x14ac:dyDescent="0.2">
      <c r="C62" s="5"/>
      <c r="H62" s="25"/>
    </row>
    <row r="63" spans="1:14" x14ac:dyDescent="0.2">
      <c r="C63" s="5"/>
      <c r="H63" s="25"/>
    </row>
    <row r="64" spans="1:14" x14ac:dyDescent="0.2">
      <c r="C64" s="5"/>
      <c r="H64" s="25"/>
    </row>
    <row r="65" spans="3:8" x14ac:dyDescent="0.2">
      <c r="C65" s="5"/>
      <c r="H65" s="25"/>
    </row>
    <row r="66" spans="3:8" x14ac:dyDescent="0.2">
      <c r="C66" s="5"/>
    </row>
    <row r="67" spans="3:8" x14ac:dyDescent="0.2">
      <c r="C67" s="5"/>
    </row>
    <row r="68" spans="3:8" x14ac:dyDescent="0.2">
      <c r="C68" s="5"/>
    </row>
    <row r="69" spans="3:8" x14ac:dyDescent="0.2">
      <c r="C69" s="5"/>
    </row>
    <row r="70" spans="3:8" x14ac:dyDescent="0.2">
      <c r="C70" s="5"/>
    </row>
    <row r="71" spans="3:8" x14ac:dyDescent="0.2">
      <c r="C71" s="5"/>
    </row>
    <row r="72" spans="3:8" x14ac:dyDescent="0.2">
      <c r="C72" s="5"/>
    </row>
    <row r="73" spans="3:8" x14ac:dyDescent="0.2">
      <c r="C73" s="5"/>
    </row>
    <row r="74" spans="3:8" x14ac:dyDescent="0.2">
      <c r="C74" s="5"/>
    </row>
    <row r="75" spans="3:8" x14ac:dyDescent="0.2">
      <c r="C75" s="5"/>
    </row>
    <row r="76" spans="3:8" x14ac:dyDescent="0.2">
      <c r="C76" s="5"/>
    </row>
    <row r="77" spans="3:8" x14ac:dyDescent="0.2">
      <c r="C77" s="5"/>
    </row>
  </sheetData>
  <sheetProtection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Donnees 2025</vt:lpstr>
      <vt:lpstr>Mode d'emploi</vt:lpstr>
      <vt:lpstr>Donnees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2025-02-25T09:29:21Z</cp:lastPrinted>
  <dcterms:created xsi:type="dcterms:W3CDTF">2023-06-24T11:02:10Z</dcterms:created>
  <dcterms:modified xsi:type="dcterms:W3CDTF">2025-02-25T09:47:08Z</dcterms:modified>
</cp:coreProperties>
</file>